
<file path=[Content_Types].xml><?xml version="1.0" encoding="utf-8"?>
<Types xmlns="http://schemas.openxmlformats.org/package/2006/content-types">
  <Override PartName="/xl/activeX/activeX4.bin" ContentType="application/vnd.ms-office.activeX"/>
  <Override PartName="/xl/activeX/activeX9.xml" ContentType="application/vnd.ms-office.activeX+xml"/>
  <Override PartName="/xl/activeX/activeX25.bin" ContentType="application/vnd.ms-office.activeX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7.xml" ContentType="application/vnd.ms-office.activeX+xml"/>
  <Override PartName="/xl/activeX/activeX14.bin" ContentType="application/vnd.ms-office.activeX"/>
  <Override PartName="/xl/activeX/activeX19.xml" ContentType="application/vnd.ms-office.activeX+xml"/>
  <Override PartName="/xl/activeX/activeX23.bin" ContentType="application/vnd.ms-office.activeX"/>
  <Override PartName="/xl/activeX/activeX32.bin" ContentType="application/vnd.ms-office.activeX"/>
  <Override PartName="/xl/activeX/activeX39.xml" ContentType="application/vnd.ms-office.activeX+xml"/>
  <Override PartName="/xl/activeX/activeX5.xml" ContentType="application/vnd.ms-office.activeX+xml"/>
  <Override PartName="/xl/activeX/activeX12.bin" ContentType="application/vnd.ms-office.activeX"/>
  <Override PartName="/xl/activeX/activeX17.xml" ContentType="application/vnd.ms-office.activeX+xml"/>
  <Override PartName="/xl/activeX/activeX21.bin" ContentType="application/vnd.ms-office.activeX"/>
  <Override PartName="/xl/activeX/activeX28.xml" ContentType="application/vnd.ms-office.activeX+xml"/>
  <Override PartName="/xl/activeX/activeX30.bin" ContentType="application/vnd.ms-office.activeX"/>
  <Override PartName="/xl/activeX/activeX37.xml" ContentType="application/vnd.ms-office.activeX+xml"/>
  <Default Extension="rels" ContentType="application/vnd.openxmlformats-package.relationships+xml"/>
  <Default Extension="xml" ContentType="application/xml"/>
  <Override PartName="/xl/activeX/activeX3.xml" ContentType="application/vnd.ms-office.activeX+xml"/>
  <Override PartName="/xl/activeX/activeX10.bin" ContentType="application/vnd.ms-office.activeX"/>
  <Override PartName="/xl/activeX/activeX15.xml" ContentType="application/vnd.ms-office.activeX+xml"/>
  <Override PartName="/xl/activeX/activeX24.xml" ContentType="application/vnd.ms-office.activeX+xml"/>
  <Override PartName="/xl/activeX/activeX26.xml" ContentType="application/vnd.ms-office.activeX+xml"/>
  <Override PartName="/xl/activeX/activeX35.xml" ContentType="application/vnd.ms-office.activeX+xml"/>
  <Override PartName="/xl/activeX/activeX1.xml" ContentType="application/vnd.ms-office.activeX+xml"/>
  <Override PartName="/xl/activeX/activeX13.xml" ContentType="application/vnd.ms-office.activeX+xml"/>
  <Override PartName="/xl/activeX/activeX22.xml" ContentType="application/vnd.ms-office.activeX+xml"/>
  <Override PartName="/xl/activeX/activeX33.xml" ContentType="application/vnd.ms-office.activeX+xml"/>
  <Override PartName="/xl/worksheets/sheet1.xml" ContentType="application/vnd.openxmlformats-officedocument.spreadsheetml.worksheet+xml"/>
  <Override PartName="/xl/activeX/activeX9.bin" ContentType="application/vnd.ms-office.activeX"/>
  <Override PartName="/xl/activeX/activeX11.xml" ContentType="application/vnd.ms-office.activeX+xml"/>
  <Override PartName="/xl/activeX/activeX20.xml" ContentType="application/vnd.ms-office.activeX+xml"/>
  <Override PartName="/xl/activeX/activeX31.xml" ContentType="application/vnd.ms-office.activeX+xml"/>
  <Override PartName="/xl/activeX/activeX40.xml" ContentType="application/vnd.ms-office.activeX+xml"/>
  <Override PartName="/xl/sharedStrings.xml" ContentType="application/vnd.openxmlformats-officedocument.spreadsheetml.sharedStrings+xml"/>
  <Override PartName="/xl/activeX/activeX7.bin" ContentType="application/vnd.ms-office.activeX"/>
  <Override PartName="/xl/activeX/activeX19.bin" ContentType="application/vnd.ms-office.activeX"/>
  <Override PartName="/xl/activeX/activeX39.bin" ContentType="application/vnd.ms-office.activeX"/>
  <Override PartName="/xl/activeX/activeX5.bin" ContentType="application/vnd.ms-office.activeX"/>
  <Override PartName="/xl/activeX/activeX17.bin" ContentType="application/vnd.ms-office.activeX"/>
  <Override PartName="/xl/activeX/activeX28.bin" ContentType="application/vnd.ms-office.activeX"/>
  <Override PartName="/xl/activeX/activeX37.bin" ContentType="application/vnd.ms-office.activeX"/>
  <Default Extension="bin" ContentType="application/vnd.openxmlformats-officedocument.spreadsheetml.printerSettings"/>
  <Override PartName="/xl/activeX/activeX3.bin" ContentType="application/vnd.ms-office.activeX"/>
  <Override PartName="/xl/activeX/activeX15.bin" ContentType="application/vnd.ms-office.activeX"/>
  <Override PartName="/xl/activeX/activeX26.bin" ContentType="application/vnd.ms-office.activeX"/>
  <Override PartName="/xl/activeX/activeX35.bin" ContentType="application/vnd.ms-office.activeX"/>
  <Override PartName="/xl/activeX/activeX1.bin" ContentType="application/vnd.ms-office.activeX"/>
  <Override PartName="/xl/activeX/activeX8.xml" ContentType="application/vnd.ms-office.activeX+xml"/>
  <Override PartName="/xl/activeX/activeX13.bin" ContentType="application/vnd.ms-office.activeX"/>
  <Override PartName="/xl/activeX/activeX22.bin" ContentType="application/vnd.ms-office.activeX"/>
  <Override PartName="/xl/activeX/activeX24.bin" ContentType="application/vnd.ms-office.activeX"/>
  <Override PartName="/xl/activeX/activeX29.xml" ContentType="application/vnd.ms-office.activeX+xml"/>
  <Override PartName="/xl/activeX/activeX33.bin" ContentType="application/vnd.ms-office.activeX"/>
  <Override PartName="/xl/activeX/activeX38.xml" ContentType="application/vnd.ms-office.activeX+xml"/>
  <Override PartName="/xl/activeX/activeX6.xml" ContentType="application/vnd.ms-office.activeX+xml"/>
  <Override PartName="/xl/activeX/activeX11.bin" ContentType="application/vnd.ms-office.activeX"/>
  <Override PartName="/xl/activeX/activeX18.xml" ContentType="application/vnd.ms-office.activeX+xml"/>
  <Override PartName="/xl/activeX/activeX20.bin" ContentType="application/vnd.ms-office.activeX"/>
  <Override PartName="/xl/activeX/activeX27.xml" ContentType="application/vnd.ms-office.activeX+xml"/>
  <Override PartName="/xl/activeX/activeX31.bin" ContentType="application/vnd.ms-office.activeX"/>
  <Override PartName="/xl/activeX/activeX36.xml" ContentType="application/vnd.ms-office.activeX+xml"/>
  <Override PartName="/xl/activeX/activeX40.bin" ContentType="application/vnd.ms-office.activeX"/>
  <Default Extension="emf" ContentType="image/x-emf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activeX/activeX2.xml" ContentType="application/vnd.ms-office.activeX+xml"/>
  <Override PartName="/xl/activeX/activeX4.xml" ContentType="application/vnd.ms-office.activeX+xml"/>
  <Override PartName="/xl/activeX/activeX16.xml" ContentType="application/vnd.ms-office.activeX+xml"/>
  <Override PartName="/xl/activeX/activeX25.xml" ContentType="application/vnd.ms-office.activeX+xml"/>
  <Override PartName="/xl/activeX/activeX34.xml" ContentType="application/vnd.ms-office.activeX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activeX/activeX14.xml" ContentType="application/vnd.ms-office.activeX+xml"/>
  <Override PartName="/xl/activeX/activeX23.xml" ContentType="application/vnd.ms-office.activeX+xml"/>
  <Override PartName="/xl/activeX/activeX32.xml" ContentType="application/vnd.ms-office.activeX+xml"/>
  <Default Extension="vml" ContentType="application/vnd.openxmlformats-officedocument.vmlDrawing"/>
  <Override PartName="/xl/activeX/activeX12.xml" ContentType="application/vnd.ms-office.activeX+xml"/>
  <Override PartName="/xl/activeX/activeX21.xml" ContentType="application/vnd.ms-office.activeX+xml"/>
  <Override PartName="/xl/activeX/activeX30.xml" ContentType="application/vnd.ms-office.activeX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activeX/activeX8.bin" ContentType="application/vnd.ms-office.activeX"/>
  <Override PartName="/xl/activeX/activeX10.xml" ContentType="application/vnd.ms-office.activeX+xml"/>
  <Override PartName="/xl/activeX/activeX29.bin" ContentType="application/vnd.ms-office.activeX"/>
  <Override PartName="/xl/activeX/activeX38.bin" ContentType="application/vnd.ms-office.activeX"/>
  <Override PartName="/xl/activeX/activeX6.bin" ContentType="application/vnd.ms-office.activeX"/>
  <Override PartName="/xl/activeX/activeX18.bin" ContentType="application/vnd.ms-office.activeX"/>
  <Override PartName="/xl/activeX/activeX27.bin" ContentType="application/vnd.ms-office.activeX"/>
  <Override PartName="/xl/activeX/activeX36.bin" ContentType="application/vnd.ms-office.activeX"/>
  <Override PartName="/docProps/core.xml" ContentType="application/vnd.openxmlformats-package.core-properties+xml"/>
  <Override PartName="/xl/activeX/activeX2.bin" ContentType="application/vnd.ms-office.activeX"/>
  <Override PartName="/xl/activeX/activeX16.bin" ContentType="application/vnd.ms-office.activeX"/>
  <Override PartName="/xl/activeX/activeX34.bin" ContentType="application/vnd.ms-office.activeX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60" yWindow="120" windowWidth="15480" windowHeight="10260"/>
  </bookViews>
  <sheets>
    <sheet name="Pointer" sheetId="1" r:id="rId1"/>
  </sheets>
  <definedNames>
    <definedName name="_xlnm.Print_Area" localSheetId="0">Pointer!$A$1:$U$45</definedName>
  </definedNames>
  <calcPr calcId="125725" iterate="1" iterateCount="2" iterateDelta="0.1"/>
</workbook>
</file>

<file path=xl/calcChain.xml><?xml version="1.0" encoding="utf-8"?>
<calcChain xmlns="http://schemas.openxmlformats.org/spreadsheetml/2006/main">
  <c r="AF78" i="1"/>
  <c r="AF81" s="1"/>
  <c r="AG78"/>
  <c r="AG81" s="1"/>
  <c r="AL78"/>
  <c r="AL81" s="1"/>
  <c r="AM78"/>
  <c r="AM81" s="1"/>
  <c r="AE79"/>
  <c r="AE82" s="1"/>
  <c r="AF79"/>
  <c r="AF82" s="1"/>
  <c r="AK79"/>
  <c r="AN79" s="1"/>
  <c r="AL79"/>
  <c r="AL82" s="1"/>
  <c r="AO79"/>
  <c r="AE80"/>
  <c r="AH80"/>
  <c r="AF80"/>
  <c r="AG80" s="1"/>
  <c r="AI80"/>
  <c r="AK80"/>
  <c r="AN80" s="1"/>
  <c r="AL80"/>
  <c r="AM80" s="1"/>
  <c r="AE81"/>
  <c r="AK81"/>
  <c r="AO90"/>
  <c r="AU90" s="1"/>
  <c r="B29"/>
  <c r="AE90" s="1"/>
  <c r="AF90"/>
  <c r="AI89" s="1"/>
  <c r="AC90"/>
  <c r="AC91" s="1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D91"/>
  <c r="AD92"/>
  <c r="AD93"/>
  <c r="AD94"/>
  <c r="AD95"/>
  <c r="AD96"/>
  <c r="AD97"/>
  <c r="AD98"/>
  <c r="AD99"/>
  <c r="AD100"/>
  <c r="AD101"/>
  <c r="AD102"/>
  <c r="AD103"/>
  <c r="AD104"/>
  <c r="AD105"/>
  <c r="AD106"/>
  <c r="AD107"/>
  <c r="AD108"/>
  <c r="AD109"/>
  <c r="AL90"/>
  <c r="AK82"/>
  <c r="AH79"/>
  <c r="AE83"/>
  <c r="AI79"/>
  <c r="AK83"/>
  <c r="AG79"/>
  <c r="AE89"/>
  <c r="AK90" l="1"/>
  <c r="AT90"/>
  <c r="BD91"/>
  <c r="AC92"/>
  <c r="AH89"/>
  <c r="BE89" s="1"/>
  <c r="BH89" s="1"/>
  <c r="BD90"/>
  <c r="BG90" s="1"/>
  <c r="AO80"/>
  <c r="AM79"/>
  <c r="AF83"/>
  <c r="AE84" s="1"/>
  <c r="AL83"/>
  <c r="AI90"/>
  <c r="AJ90" s="1"/>
  <c r="AF91"/>
  <c r="AL91" s="1"/>
  <c r="AJ89"/>
  <c r="AF89"/>
  <c r="AG90"/>
  <c r="AP90"/>
  <c r="AR90"/>
  <c r="AQ90" s="1"/>
  <c r="BF90" s="1"/>
  <c r="AE91"/>
  <c r="AO91"/>
  <c r="AU91" s="1"/>
  <c r="AT91"/>
  <c r="AR89"/>
  <c r="AK84"/>
  <c r="BA90" l="1"/>
  <c r="AS90"/>
  <c r="AV90" s="1"/>
  <c r="AG91"/>
  <c r="BG91"/>
  <c r="AC93"/>
  <c r="BD92"/>
  <c r="BG92" s="1"/>
  <c r="AK91"/>
  <c r="AH90"/>
  <c r="AO92"/>
  <c r="AR91"/>
  <c r="AL89"/>
  <c r="AK89"/>
  <c r="AE92"/>
  <c r="AP91"/>
  <c r="AG89"/>
  <c r="AF92"/>
  <c r="AI91"/>
  <c r="AJ91" s="1"/>
  <c r="AS89"/>
  <c r="AO89"/>
  <c r="AQ89"/>
  <c r="BF89" s="1"/>
  <c r="BI89" s="1"/>
  <c r="BI90" s="1"/>
  <c r="AG85"/>
  <c r="AM85"/>
  <c r="AF85"/>
  <c r="BD93" l="1"/>
  <c r="BG93" s="1"/>
  <c r="AC94"/>
  <c r="AZ90"/>
  <c r="BB90" s="1"/>
  <c r="AG92"/>
  <c r="AM90"/>
  <c r="AY90"/>
  <c r="BE90"/>
  <c r="BH90" s="1"/>
  <c r="AK92"/>
  <c r="AU92"/>
  <c r="AT92"/>
  <c r="AS91"/>
  <c r="AQ91"/>
  <c r="AH91"/>
  <c r="AM91" s="1"/>
  <c r="AI92"/>
  <c r="AH92" s="1"/>
  <c r="AF93"/>
  <c r="AL93" s="1"/>
  <c r="AL92"/>
  <c r="AE93"/>
  <c r="AO93"/>
  <c r="AR92"/>
  <c r="AP92"/>
  <c r="AP89"/>
  <c r="AU89"/>
  <c r="AT89"/>
  <c r="AE94" l="1"/>
  <c r="AC95"/>
  <c r="BD94"/>
  <c r="BG94" s="1"/>
  <c r="AK93"/>
  <c r="AY91"/>
  <c r="BE91"/>
  <c r="BH91" s="1"/>
  <c r="AJ92"/>
  <c r="AG93"/>
  <c r="BA91"/>
  <c r="AZ91"/>
  <c r="BB91" s="1"/>
  <c r="BF91"/>
  <c r="BI91" s="1"/>
  <c r="AV91"/>
  <c r="AF94"/>
  <c r="AQ92"/>
  <c r="AS92"/>
  <c r="AO94"/>
  <c r="AT93"/>
  <c r="AR93"/>
  <c r="AP93"/>
  <c r="AU93"/>
  <c r="AI93"/>
  <c r="AJ93" s="1"/>
  <c r="BE92"/>
  <c r="BH92" s="1"/>
  <c r="AY92"/>
  <c r="AM92"/>
  <c r="AG94" l="1"/>
  <c r="AE95"/>
  <c r="BD95"/>
  <c r="BG95" s="1"/>
  <c r="AC96"/>
  <c r="AI94"/>
  <c r="AH94" s="1"/>
  <c r="AH93"/>
  <c r="AY93" s="1"/>
  <c r="AL94"/>
  <c r="AF95"/>
  <c r="AK94"/>
  <c r="AQ93"/>
  <c r="AS93"/>
  <c r="BA92"/>
  <c r="AZ92"/>
  <c r="BB92" s="1"/>
  <c r="BF92"/>
  <c r="BI92" s="1"/>
  <c r="AV92"/>
  <c r="AR94"/>
  <c r="AT94"/>
  <c r="AU94"/>
  <c r="AO95"/>
  <c r="AP94"/>
  <c r="AJ94"/>
  <c r="AP96"/>
  <c r="AG95" l="1"/>
  <c r="AE96"/>
  <c r="AR96"/>
  <c r="AS96" s="1"/>
  <c r="AC97"/>
  <c r="AF96"/>
  <c r="AL96" s="1"/>
  <c r="AY96"/>
  <c r="AH96"/>
  <c r="BD96"/>
  <c r="BG96" s="1"/>
  <c r="BE96"/>
  <c r="AG96"/>
  <c r="AI96"/>
  <c r="AJ96" s="1"/>
  <c r="AO96"/>
  <c r="AL95"/>
  <c r="AI95"/>
  <c r="AJ95" s="1"/>
  <c r="AK95"/>
  <c r="AM93"/>
  <c r="BE93"/>
  <c r="BH93" s="1"/>
  <c r="BF93"/>
  <c r="BI93" s="1"/>
  <c r="AZ93"/>
  <c r="BB93" s="1"/>
  <c r="AV93"/>
  <c r="BA93"/>
  <c r="AP95"/>
  <c r="AR95"/>
  <c r="AU95"/>
  <c r="AT95"/>
  <c r="AS94"/>
  <c r="AQ94"/>
  <c r="AM94"/>
  <c r="BE94"/>
  <c r="BH94" s="1"/>
  <c r="AY94"/>
  <c r="AQ96"/>
  <c r="AP97"/>
  <c r="AR97"/>
  <c r="AK96" l="1"/>
  <c r="AE97"/>
  <c r="AH95"/>
  <c r="AM95" s="1"/>
  <c r="AC98"/>
  <c r="AF97"/>
  <c r="AL97" s="1"/>
  <c r="BE97"/>
  <c r="AY97"/>
  <c r="AG97"/>
  <c r="AH97"/>
  <c r="AI97"/>
  <c r="AJ97" s="1"/>
  <c r="BD97"/>
  <c r="BG97" s="1"/>
  <c r="AO97"/>
  <c r="AT96"/>
  <c r="AU96"/>
  <c r="AM96"/>
  <c r="AZ94"/>
  <c r="BB94" s="1"/>
  <c r="AV94"/>
  <c r="BA94"/>
  <c r="BF94"/>
  <c r="BI94" s="1"/>
  <c r="AQ95"/>
  <c r="AS95"/>
  <c r="BE95"/>
  <c r="BH95" s="1"/>
  <c r="BH96" s="1"/>
  <c r="AQ97"/>
  <c r="AS97"/>
  <c r="BA96"/>
  <c r="BF96"/>
  <c r="AZ96"/>
  <c r="BB96" s="1"/>
  <c r="AV96"/>
  <c r="AR98"/>
  <c r="AP98"/>
  <c r="AK97" l="1"/>
  <c r="AM97"/>
  <c r="AE98"/>
  <c r="AY95"/>
  <c r="BH97"/>
  <c r="AI98"/>
  <c r="AJ98" s="1"/>
  <c r="BE98"/>
  <c r="AF98"/>
  <c r="AL98" s="1"/>
  <c r="AH98"/>
  <c r="AC99"/>
  <c r="AY98"/>
  <c r="BD98"/>
  <c r="BG98" s="1"/>
  <c r="AG98"/>
  <c r="AM98" s="1"/>
  <c r="AO98"/>
  <c r="AT97"/>
  <c r="AU97"/>
  <c r="AV95"/>
  <c r="BF95"/>
  <c r="BI95" s="1"/>
  <c r="BI96" s="1"/>
  <c r="BA95"/>
  <c r="AZ95"/>
  <c r="BB95" s="1"/>
  <c r="BA97"/>
  <c r="BF97"/>
  <c r="AZ97"/>
  <c r="BB97" s="1"/>
  <c r="AV97"/>
  <c r="AP99"/>
  <c r="AR99"/>
  <c r="AQ98"/>
  <c r="AS98"/>
  <c r="BH98" l="1"/>
  <c r="AE99"/>
  <c r="AK98"/>
  <c r="AG99"/>
  <c r="AI99"/>
  <c r="AJ99" s="1"/>
  <c r="AH99"/>
  <c r="BE99"/>
  <c r="AF99"/>
  <c r="BD99"/>
  <c r="BG99" s="1"/>
  <c r="AY99"/>
  <c r="AC100"/>
  <c r="AO99"/>
  <c r="AT98"/>
  <c r="AU98"/>
  <c r="BI97"/>
  <c r="AV98"/>
  <c r="AZ98"/>
  <c r="BB98" s="1"/>
  <c r="BA98"/>
  <c r="BF98"/>
  <c r="AQ99"/>
  <c r="AS99"/>
  <c r="AE100" l="1"/>
  <c r="BH99"/>
  <c r="AM99"/>
  <c r="AU99"/>
  <c r="AT99"/>
  <c r="AK99"/>
  <c r="AL99"/>
  <c r="BA100"/>
  <c r="BE100"/>
  <c r="BF100"/>
  <c r="AG100"/>
  <c r="AI100"/>
  <c r="AJ100" s="1"/>
  <c r="BD100"/>
  <c r="BG100" s="1"/>
  <c r="AH100"/>
  <c r="AO100"/>
  <c r="AU100" s="1"/>
  <c r="AR100"/>
  <c r="AS100" s="1"/>
  <c r="AY100"/>
  <c r="AQ100"/>
  <c r="AF100"/>
  <c r="AL100" s="1"/>
  <c r="BB100"/>
  <c r="AP100"/>
  <c r="AC101"/>
  <c r="AZ100"/>
  <c r="BI98"/>
  <c r="AZ99"/>
  <c r="BB99" s="1"/>
  <c r="AV99"/>
  <c r="BA99"/>
  <c r="BF99"/>
  <c r="AE101" l="1"/>
  <c r="AT100"/>
  <c r="BH100"/>
  <c r="AM100"/>
  <c r="AK100"/>
  <c r="AQ101"/>
  <c r="AY101"/>
  <c r="AI101"/>
  <c r="AJ101" s="1"/>
  <c r="AO101"/>
  <c r="AU101" s="1"/>
  <c r="AH101"/>
  <c r="BF101"/>
  <c r="BE101"/>
  <c r="BD101"/>
  <c r="BG101" s="1"/>
  <c r="AZ101"/>
  <c r="BB101"/>
  <c r="AG101"/>
  <c r="BA101"/>
  <c r="AC102"/>
  <c r="AF101"/>
  <c r="AL101" s="1"/>
  <c r="AP101"/>
  <c r="AR101"/>
  <c r="AS101" s="1"/>
  <c r="AK101"/>
  <c r="AV100"/>
  <c r="BI99"/>
  <c r="BI100" s="1"/>
  <c r="AE102" l="1"/>
  <c r="AM101"/>
  <c r="BH101"/>
  <c r="BI101"/>
  <c r="AT101"/>
  <c r="AO102"/>
  <c r="AU102" s="1"/>
  <c r="AH102"/>
  <c r="AC103"/>
  <c r="BD102"/>
  <c r="BG102" s="1"/>
  <c r="AF102"/>
  <c r="AL102" s="1"/>
  <c r="BB102"/>
  <c r="BF102"/>
  <c r="AP102"/>
  <c r="AZ102"/>
  <c r="AI102"/>
  <c r="AJ102" s="1"/>
  <c r="BE102"/>
  <c r="AR102"/>
  <c r="AS102" s="1"/>
  <c r="AY102"/>
  <c r="AQ102"/>
  <c r="AG102"/>
  <c r="BA102"/>
  <c r="AK102"/>
  <c r="BI102"/>
  <c r="AV101"/>
  <c r="AT102" l="1"/>
  <c r="AM102"/>
  <c r="BH102"/>
  <c r="AH103"/>
  <c r="AO103"/>
  <c r="AU103" s="1"/>
  <c r="BE103"/>
  <c r="AQ103"/>
  <c r="BD103"/>
  <c r="AC104"/>
  <c r="AZ103"/>
  <c r="AR103"/>
  <c r="AS103" s="1"/>
  <c r="AF103"/>
  <c r="AL103" s="1"/>
  <c r="AG103"/>
  <c r="AY103"/>
  <c r="BF103"/>
  <c r="AP103"/>
  <c r="AI103"/>
  <c r="AJ103" s="1"/>
  <c r="BB103"/>
  <c r="BA103"/>
  <c r="AK103"/>
  <c r="AT103"/>
  <c r="AE103"/>
  <c r="AV102"/>
  <c r="BH103" l="1"/>
  <c r="AM103"/>
  <c r="AE104"/>
  <c r="BI103"/>
  <c r="AV103"/>
  <c r="BG103"/>
  <c r="BA104"/>
  <c r="AY104"/>
  <c r="BE104"/>
  <c r="AH104"/>
  <c r="AC105"/>
  <c r="BB104"/>
  <c r="BD104"/>
  <c r="AO104"/>
  <c r="AU104" s="1"/>
  <c r="AG104"/>
  <c r="AZ104"/>
  <c r="AQ104"/>
  <c r="BF104"/>
  <c r="AF104"/>
  <c r="AL104" s="1"/>
  <c r="AR104"/>
  <c r="AS104" s="1"/>
  <c r="AI104"/>
  <c r="AJ104" s="1"/>
  <c r="AP104"/>
  <c r="BG104" l="1"/>
  <c r="AM104"/>
  <c r="BI104"/>
  <c r="AK104"/>
  <c r="AC106"/>
  <c r="AH105"/>
  <c r="BD105"/>
  <c r="AY105"/>
  <c r="AZ105"/>
  <c r="AF105"/>
  <c r="AL105" s="1"/>
  <c r="AP105"/>
  <c r="AQ105"/>
  <c r="AR105"/>
  <c r="AS105" s="1"/>
  <c r="BA105"/>
  <c r="AI105"/>
  <c r="AJ105" s="1"/>
  <c r="BB105"/>
  <c r="BF105"/>
  <c r="BI105" s="1"/>
  <c r="AO105"/>
  <c r="AU105" s="1"/>
  <c r="AG105"/>
  <c r="BE105"/>
  <c r="AE105"/>
  <c r="AT104"/>
  <c r="AV104"/>
  <c r="BH104"/>
  <c r="AK105" l="1"/>
  <c r="AM105"/>
  <c r="AE106"/>
  <c r="AT105"/>
  <c r="BH105"/>
  <c r="AV105"/>
  <c r="AR106"/>
  <c r="AS106" s="1"/>
  <c r="BE106"/>
  <c r="BA106"/>
  <c r="AG106"/>
  <c r="AZ106"/>
  <c r="AI106"/>
  <c r="AJ106" s="1"/>
  <c r="BB106"/>
  <c r="BD106"/>
  <c r="AY106"/>
  <c r="AP106"/>
  <c r="AQ106"/>
  <c r="AF106"/>
  <c r="AL106" s="1"/>
  <c r="AC107"/>
  <c r="AO106"/>
  <c r="AU106" s="1"/>
  <c r="AH106"/>
  <c r="BF106"/>
  <c r="BG105"/>
  <c r="AE107" l="1"/>
  <c r="AE108" s="1"/>
  <c r="AV106"/>
  <c r="BI106"/>
  <c r="AK106"/>
  <c r="BH106"/>
  <c r="BG106"/>
  <c r="AM106"/>
  <c r="BF107"/>
  <c r="AY107"/>
  <c r="AI107"/>
  <c r="AJ107" s="1"/>
  <c r="AO107"/>
  <c r="AU107" s="1"/>
  <c r="BB107"/>
  <c r="BA107"/>
  <c r="AQ107"/>
  <c r="AR107"/>
  <c r="AS107" s="1"/>
  <c r="AC108"/>
  <c r="AH107"/>
  <c r="AP107"/>
  <c r="AZ107"/>
  <c r="BD107"/>
  <c r="BE107"/>
  <c r="AF107"/>
  <c r="AL107" s="1"/>
  <c r="AG107"/>
  <c r="AT106"/>
  <c r="BI107" l="1"/>
  <c r="BH107"/>
  <c r="AT107"/>
  <c r="AM107"/>
  <c r="BG107"/>
  <c r="BD108"/>
  <c r="BE108"/>
  <c r="AH108"/>
  <c r="AP108"/>
  <c r="AF108"/>
  <c r="BB108"/>
  <c r="AZ108"/>
  <c r="AQ108"/>
  <c r="AO108"/>
  <c r="AU108" s="1"/>
  <c r="AR108"/>
  <c r="AS108" s="1"/>
  <c r="AI108"/>
  <c r="AJ108" s="1"/>
  <c r="AC109"/>
  <c r="AE109" s="1"/>
  <c r="AY108"/>
  <c r="BF108"/>
  <c r="AG108"/>
  <c r="AM108" s="1"/>
  <c r="BA108"/>
  <c r="AK107"/>
  <c r="AV107"/>
  <c r="AT108" l="1"/>
  <c r="BI108"/>
  <c r="BG108"/>
  <c r="AV108"/>
  <c r="AK108"/>
  <c r="AL108"/>
  <c r="AY109"/>
  <c r="AH109"/>
  <c r="AP109"/>
  <c r="BB109"/>
  <c r="AO109"/>
  <c r="AU109" s="1"/>
  <c r="AI109"/>
  <c r="AJ109" s="1"/>
  <c r="BE109"/>
  <c r="BA109"/>
  <c r="AQ109"/>
  <c r="AR109"/>
  <c r="AS109" s="1"/>
  <c r="AZ109"/>
  <c r="AG109"/>
  <c r="AF109"/>
  <c r="AL109" s="1"/>
  <c r="BD109"/>
  <c r="BF109"/>
  <c r="BH108"/>
  <c r="AT109" l="1"/>
  <c r="BI109"/>
  <c r="AK109"/>
  <c r="AM109"/>
  <c r="AM110" s="1"/>
  <c r="B36" s="1"/>
  <c r="BH109"/>
  <c r="B37"/>
  <c r="AV109"/>
  <c r="AV110" s="1"/>
  <c r="B38" s="1"/>
  <c r="B35" s="1"/>
  <c r="BG109"/>
  <c r="BD110"/>
  <c r="L37" l="1"/>
  <c r="M37" s="1"/>
  <c r="L34"/>
  <c r="L36"/>
  <c r="L35"/>
  <c r="M34" l="1"/>
  <c r="P34"/>
  <c r="M36"/>
  <c r="P36"/>
  <c r="P35"/>
  <c r="M35"/>
</calcChain>
</file>

<file path=xl/comments1.xml><?xml version="1.0" encoding="utf-8"?>
<comments xmlns="http://schemas.openxmlformats.org/spreadsheetml/2006/main">
  <authors>
    <author>René Kuipers</author>
  </authors>
  <commentList>
    <comment ref="B5" authorId="0">
      <text>
        <r>
          <rPr>
            <b/>
            <sz val="8"/>
            <color indexed="81"/>
            <rFont val="Tahoma"/>
          </rPr>
          <t>first section</t>
        </r>
      </text>
    </comment>
    <comment ref="B7" authorId="0">
      <text>
        <r>
          <rPr>
            <b/>
            <sz val="8"/>
            <color indexed="81"/>
            <rFont val="Tahoma"/>
          </rPr>
          <t>second section</t>
        </r>
      </text>
    </comment>
    <comment ref="B9" authorId="0">
      <text>
        <r>
          <rPr>
            <b/>
            <sz val="8"/>
            <color indexed="81"/>
            <rFont val="Tahoma"/>
          </rPr>
          <t>seating: +/- 1 m
standing: +/- 1m80</t>
        </r>
      </text>
    </comment>
    <comment ref="B23" authorId="0">
      <text>
        <r>
          <rPr>
            <b/>
            <sz val="8"/>
            <color indexed="81"/>
            <rFont val="Tahoma"/>
          </rPr>
          <t>seating: +/- 1 m
standing: +/- 1m80</t>
        </r>
      </text>
    </comment>
    <comment ref="AA65" authorId="0">
      <text>
        <r>
          <rPr>
            <b/>
            <sz val="8"/>
            <color indexed="81"/>
            <rFont val="Tahoma"/>
          </rPr>
          <t>Menukeuze
kasten</t>
        </r>
      </text>
    </comment>
    <comment ref="AC65" authorId="0">
      <text>
        <r>
          <rPr>
            <b/>
            <sz val="8"/>
            <color indexed="81"/>
            <rFont val="Tahoma"/>
          </rPr>
          <t>Menukeuze
hoeken</t>
        </r>
      </text>
    </comment>
    <comment ref="AA66" authorId="0">
      <text>
        <r>
          <rPr>
            <b/>
            <sz val="8"/>
            <color indexed="81"/>
            <rFont val="Tahoma"/>
          </rPr>
          <t>Menukeuze
kasten</t>
        </r>
      </text>
    </comment>
    <comment ref="AC66" authorId="0">
      <text>
        <r>
          <rPr>
            <b/>
            <sz val="8"/>
            <color indexed="81"/>
            <rFont val="Tahoma"/>
          </rPr>
          <t>Menukeuze
hoeken</t>
        </r>
      </text>
    </comment>
    <comment ref="AA67" authorId="0">
      <text>
        <r>
          <rPr>
            <b/>
            <sz val="8"/>
            <color indexed="81"/>
            <rFont val="Tahoma"/>
          </rPr>
          <t>Menukeuze
kasten</t>
        </r>
      </text>
    </comment>
    <comment ref="AC67" authorId="0">
      <text>
        <r>
          <rPr>
            <b/>
            <sz val="8"/>
            <color indexed="81"/>
            <rFont val="Tahoma"/>
          </rPr>
          <t>Menukeuze
hoeken</t>
        </r>
      </text>
    </comment>
    <comment ref="AC68" authorId="0">
      <text>
        <r>
          <rPr>
            <b/>
            <sz val="8"/>
            <color indexed="81"/>
            <rFont val="Tahoma"/>
          </rPr>
          <t>Menukeuze
hoeken</t>
        </r>
      </text>
    </comment>
    <comment ref="AC69" authorId="0">
      <text>
        <r>
          <rPr>
            <b/>
            <sz val="8"/>
            <color indexed="81"/>
            <rFont val="Tahoma"/>
          </rPr>
          <t>Menukeuze
hoeken</t>
        </r>
      </text>
    </comment>
    <comment ref="AC70" authorId="0">
      <text>
        <r>
          <rPr>
            <b/>
            <sz val="8"/>
            <color indexed="81"/>
            <rFont val="Tahoma"/>
          </rPr>
          <t>Menukeuze
hoeken</t>
        </r>
      </text>
    </comment>
    <comment ref="AC71" authorId="0">
      <text>
        <r>
          <rPr>
            <b/>
            <sz val="8"/>
            <color indexed="81"/>
            <rFont val="Tahoma"/>
          </rPr>
          <t>Menukeuze
hoeken</t>
        </r>
      </text>
    </comment>
    <comment ref="AC72" authorId="0">
      <text>
        <r>
          <rPr>
            <b/>
            <sz val="8"/>
            <color indexed="81"/>
            <rFont val="Tahoma"/>
          </rPr>
          <t>Menukeuze
hoeken</t>
        </r>
      </text>
    </comment>
    <comment ref="AC73" authorId="0">
      <text>
        <r>
          <rPr>
            <b/>
            <sz val="8"/>
            <color indexed="81"/>
            <rFont val="Tahoma"/>
          </rPr>
          <t>Menukeuze
hoeken</t>
        </r>
      </text>
    </comment>
    <comment ref="AC74" authorId="0">
      <text>
        <r>
          <rPr>
            <b/>
            <sz val="8"/>
            <color indexed="81"/>
            <rFont val="Tahoma"/>
          </rPr>
          <t>Menukeuze
hoeken</t>
        </r>
      </text>
    </comment>
  </commentList>
</comments>
</file>

<file path=xl/sharedStrings.xml><?xml version="1.0" encoding="utf-8"?>
<sst xmlns="http://schemas.openxmlformats.org/spreadsheetml/2006/main" count="149" uniqueCount="85">
  <si>
    <t>elevation1</t>
  </si>
  <si>
    <t>depth 2</t>
  </si>
  <si>
    <t>elevation 2</t>
  </si>
  <si>
    <t>listening height</t>
  </si>
  <si>
    <t>Balcony 1</t>
  </si>
  <si>
    <t>depth</t>
  </si>
  <si>
    <t>depth 1</t>
  </si>
  <si>
    <t>distance</t>
  </si>
  <si>
    <t>height</t>
  </si>
  <si>
    <t>elevation</t>
  </si>
  <si>
    <t>Balcony 2</t>
  </si>
  <si>
    <t>horizontal offset</t>
  </si>
  <si>
    <t>Main floor</t>
  </si>
  <si>
    <t>VENUE DIMENSIONS</t>
  </si>
  <si>
    <t>array weight</t>
  </si>
  <si>
    <t>angles</t>
  </si>
  <si>
    <t>front hoist load</t>
  </si>
  <si>
    <t>rear hoist load</t>
  </si>
  <si>
    <t>ARRAY</t>
  </si>
  <si>
    <t>bumper tilt</t>
  </si>
  <si>
    <t>cabinets</t>
  </si>
  <si>
    <t>ARRAY DIMENSIONS</t>
  </si>
  <si>
    <t>LOADS</t>
  </si>
  <si>
    <t>vloer 1</t>
  </si>
  <si>
    <t>balcon 2</t>
  </si>
  <si>
    <t>balcon 1</t>
  </si>
  <si>
    <t>luister vl</t>
  </si>
  <si>
    <t>luister b1</t>
  </si>
  <si>
    <t>luister b2</t>
  </si>
  <si>
    <t>bumper</t>
  </si>
  <si>
    <t>x0</t>
  </si>
  <si>
    <t>x1</t>
  </si>
  <si>
    <t>x2</t>
  </si>
  <si>
    <t>x3</t>
  </si>
  <si>
    <t>y0</t>
  </si>
  <si>
    <t>y1</t>
  </si>
  <si>
    <t>y2</t>
  </si>
  <si>
    <t>y3</t>
  </si>
  <si>
    <t>grafiekvlak</t>
  </si>
  <si>
    <t>maximum</t>
  </si>
  <si>
    <t>hoek</t>
  </si>
  <si>
    <t>element</t>
  </si>
  <si>
    <t>type</t>
  </si>
  <si>
    <t>Xab</t>
  </si>
  <si>
    <t>Yab</t>
  </si>
  <si>
    <t>Yao</t>
  </si>
  <si>
    <t>Xvb</t>
  </si>
  <si>
    <t>Xvo</t>
  </si>
  <si>
    <t>Yvb</t>
  </si>
  <si>
    <t>Yvo</t>
  </si>
  <si>
    <t>Xao</t>
  </si>
  <si>
    <t>Xab37</t>
  </si>
  <si>
    <t>Xao37</t>
  </si>
  <si>
    <t>Yao37</t>
  </si>
  <si>
    <t>Yab37</t>
  </si>
  <si>
    <t>gr</t>
  </si>
  <si>
    <t>Bump</t>
  </si>
  <si>
    <t>Xli</t>
  </si>
  <si>
    <t>Yli</t>
  </si>
  <si>
    <t>0</t>
  </si>
  <si>
    <t/>
  </si>
  <si>
    <t>MIN</t>
  </si>
  <si>
    <t>MAX</t>
  </si>
  <si>
    <t>Xzw</t>
  </si>
  <si>
    <t>Yzw</t>
  </si>
  <si>
    <t>Xzwcum</t>
  </si>
  <si>
    <t>Yzwcum</t>
  </si>
  <si>
    <t>Wcum</t>
  </si>
  <si>
    <t>W</t>
  </si>
  <si>
    <t>hoist advice</t>
  </si>
  <si>
    <t>WARNINGS</t>
  </si>
  <si>
    <t>top box height (a)</t>
  </si>
  <si>
    <t>bumper height (d)</t>
  </si>
  <si>
    <t>front of array (f)</t>
  </si>
  <si>
    <t>bottom of array (b)</t>
  </si>
  <si>
    <t>array height (c)</t>
  </si>
  <si>
    <t>back of array (e)</t>
  </si>
  <si>
    <t xml:space="preserve"> </t>
  </si>
  <si>
    <t>GL20</t>
  </si>
  <si>
    <t>GL20 POINTER</t>
  </si>
  <si>
    <t>5</t>
  </si>
  <si>
    <t>7,5</t>
  </si>
  <si>
    <t>10</t>
  </si>
  <si>
    <t>15</t>
  </si>
  <si>
    <t>12,5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</si>
</sst>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2" formatCode="0.0"/>
    <numFmt numFmtId="186" formatCode="0&quot; dgr&quot;"/>
    <numFmt numFmtId="187" formatCode="0.00&quot; m&quot;"/>
    <numFmt numFmtId="188" formatCode="0&quot; m&quot;"/>
    <numFmt numFmtId="189" formatCode="0.0&quot; m&quot;"/>
    <numFmt numFmtId="190" formatCode="0&quot; kg&quot;"/>
    <numFmt numFmtId="196" formatCode="0\ &quot;lbs&quot;"/>
  </numFmts>
  <fonts count="15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color indexed="8"/>
      <name val="Arial"/>
      <family val="2"/>
    </font>
    <font>
      <b/>
      <i/>
      <sz val="14"/>
      <name val="Arial Black"/>
      <family val="2"/>
    </font>
    <font>
      <b/>
      <sz val="8"/>
      <color indexed="81"/>
      <name val="Tahoma"/>
    </font>
    <font>
      <b/>
      <sz val="9"/>
      <color indexed="8"/>
      <name val="Arial Black"/>
      <family val="2"/>
    </font>
    <font>
      <sz val="8"/>
      <name val="Arial Black"/>
      <family val="2"/>
    </font>
    <font>
      <sz val="10"/>
      <color indexed="22"/>
      <name val="Arial"/>
      <family val="2"/>
    </font>
    <font>
      <sz val="8"/>
      <name val="Arial"/>
      <family val="2"/>
    </font>
    <font>
      <b/>
      <sz val="7"/>
      <color indexed="8"/>
      <name val="Arial"/>
      <family val="2"/>
    </font>
    <font>
      <b/>
      <sz val="7"/>
      <name val="Arial"/>
      <family val="2"/>
    </font>
    <font>
      <sz val="8"/>
      <name val="Arial"/>
    </font>
    <font>
      <sz val="10"/>
      <color indexed="9"/>
      <name val="Arial"/>
    </font>
    <font>
      <sz val="10"/>
      <color indexed="5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48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188" fontId="2" fillId="2" borderId="0" xfId="0" applyNumberFormat="1" applyFont="1" applyFill="1" applyBorder="1" applyProtection="1">
      <protection locked="0"/>
    </xf>
    <xf numFmtId="189" fontId="2" fillId="2" borderId="0" xfId="0" applyNumberFormat="1" applyFont="1" applyFill="1" applyBorder="1" applyProtection="1">
      <protection locked="0"/>
    </xf>
    <xf numFmtId="187" fontId="2" fillId="2" borderId="0" xfId="0" applyNumberFormat="1" applyFont="1" applyFill="1" applyBorder="1" applyProtection="1">
      <protection locked="0"/>
    </xf>
    <xf numFmtId="0" fontId="2" fillId="2" borderId="0" xfId="0" applyFont="1" applyFill="1" applyBorder="1" applyProtection="1">
      <protection locked="0"/>
    </xf>
    <xf numFmtId="0" fontId="8" fillId="2" borderId="0" xfId="0" applyFont="1" applyFill="1" applyBorder="1" applyProtection="1">
      <protection locked="0"/>
    </xf>
    <xf numFmtId="0" fontId="14" fillId="3" borderId="0" xfId="0" applyFont="1" applyFill="1" applyBorder="1" applyProtection="1">
      <protection locked="0"/>
    </xf>
    <xf numFmtId="0" fontId="2" fillId="2" borderId="0" xfId="0" applyFont="1" applyFill="1" applyBorder="1" applyProtection="1"/>
    <xf numFmtId="0" fontId="6" fillId="3" borderId="0" xfId="0" applyFont="1" applyFill="1" applyBorder="1" applyAlignment="1" applyProtection="1">
      <alignment horizontal="left"/>
    </xf>
    <xf numFmtId="0" fontId="2" fillId="3" borderId="0" xfId="0" applyFont="1" applyFill="1" applyBorder="1" applyProtection="1"/>
    <xf numFmtId="0" fontId="2" fillId="2" borderId="0" xfId="0" applyFont="1" applyFill="1" applyBorder="1" applyAlignment="1" applyProtection="1">
      <alignment horizontal="center"/>
    </xf>
    <xf numFmtId="189" fontId="2" fillId="2" borderId="0" xfId="0" applyNumberFormat="1" applyFont="1" applyFill="1" applyBorder="1" applyProtection="1"/>
    <xf numFmtId="187" fontId="2" fillId="2" borderId="0" xfId="0" applyNumberFormat="1" applyFont="1" applyFill="1" applyBorder="1" applyProtection="1"/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center" vertical="top"/>
      <protection locked="0"/>
    </xf>
    <xf numFmtId="0" fontId="6" fillId="3" borderId="0" xfId="0" applyFont="1" applyFill="1" applyBorder="1" applyAlignment="1" applyProtection="1">
      <alignment horizontal="left"/>
      <protection locked="0"/>
    </xf>
    <xf numFmtId="0" fontId="2" fillId="3" borderId="0" xfId="0" applyFont="1" applyFill="1" applyBorder="1" applyProtection="1"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7" fillId="2" borderId="0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left"/>
      <protection locked="0"/>
    </xf>
    <xf numFmtId="0" fontId="3" fillId="3" borderId="0" xfId="0" applyFont="1" applyFill="1" applyBorder="1" applyAlignment="1" applyProtection="1">
      <alignment horizontal="left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2" fontId="2" fillId="2" borderId="0" xfId="0" applyNumberFormat="1" applyFont="1" applyFill="1" applyBorder="1" applyProtection="1">
      <protection locked="0"/>
    </xf>
    <xf numFmtId="0" fontId="9" fillId="2" borderId="0" xfId="0" applyFont="1" applyFill="1" applyBorder="1" applyAlignment="1" applyProtection="1">
      <alignment horizontal="center"/>
      <protection locked="0"/>
    </xf>
    <xf numFmtId="186" fontId="2" fillId="2" borderId="0" xfId="0" applyNumberFormat="1" applyFont="1" applyFill="1" applyBorder="1" applyProtection="1">
      <protection locked="0"/>
    </xf>
    <xf numFmtId="0" fontId="6" fillId="3" borderId="0" xfId="0" applyFont="1" applyFill="1" applyBorder="1" applyAlignment="1" applyProtection="1">
      <alignment horizontal="center"/>
    </xf>
    <xf numFmtId="190" fontId="2" fillId="2" borderId="0" xfId="0" applyNumberFormat="1" applyFont="1" applyFill="1" applyBorder="1" applyProtection="1"/>
    <xf numFmtId="196" fontId="2" fillId="2" borderId="0" xfId="0" applyNumberFormat="1" applyFont="1" applyFill="1" applyBorder="1" applyProtection="1"/>
    <xf numFmtId="190" fontId="2" fillId="2" borderId="0" xfId="0" applyNumberFormat="1" applyFont="1" applyFill="1" applyBorder="1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right"/>
    </xf>
    <xf numFmtId="182" fontId="0" fillId="0" borderId="0" xfId="0" applyNumberFormat="1" applyProtection="1"/>
    <xf numFmtId="2" fontId="12" fillId="2" borderId="1" xfId="0" applyNumberFormat="1" applyFont="1" applyFill="1" applyBorder="1" applyProtection="1"/>
    <xf numFmtId="0" fontId="12" fillId="0" borderId="0" xfId="0" applyFont="1" applyAlignment="1" applyProtection="1">
      <alignment horizontal="right"/>
    </xf>
    <xf numFmtId="2" fontId="12" fillId="2" borderId="2" xfId="0" applyNumberFormat="1" applyFont="1" applyFill="1" applyBorder="1" applyProtection="1"/>
    <xf numFmtId="0" fontId="12" fillId="0" borderId="0" xfId="0" applyFont="1" applyProtection="1"/>
    <xf numFmtId="2" fontId="12" fillId="2" borderId="3" xfId="0" applyNumberFormat="1" applyFont="1" applyFill="1" applyBorder="1" applyProtection="1"/>
    <xf numFmtId="0" fontId="13" fillId="4" borderId="0" xfId="0" applyFont="1" applyFill="1" applyAlignment="1" applyProtection="1">
      <alignment horizontal="center"/>
    </xf>
    <xf numFmtId="182" fontId="13" fillId="4" borderId="0" xfId="0" applyNumberFormat="1" applyFont="1" applyFill="1" applyAlignment="1" applyProtection="1">
      <alignment horizontal="center"/>
    </xf>
    <xf numFmtId="0" fontId="13" fillId="4" borderId="0" xfId="0" applyFont="1" applyFill="1" applyProtection="1"/>
    <xf numFmtId="0" fontId="13" fillId="4" borderId="0" xfId="0" applyFont="1" applyFill="1" applyAlignment="1" applyProtection="1">
      <alignment horizontal="left"/>
    </xf>
    <xf numFmtId="182" fontId="0" fillId="2" borderId="0" xfId="0" applyNumberFormat="1" applyFill="1" applyProtection="1"/>
    <xf numFmtId="0" fontId="7" fillId="2" borderId="0" xfId="0" applyFont="1" applyFill="1" applyBorder="1" applyAlignment="1" applyProtection="1">
      <alignment horizontal="center"/>
      <protection locked="0"/>
    </xf>
  </cellXfs>
  <cellStyles count="2">
    <cellStyle name="Euro" xfId="1"/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>
        <c:manualLayout>
          <c:layoutTarget val="inner"/>
          <c:xMode val="edge"/>
          <c:yMode val="edge"/>
          <c:x val="1.6597510373443983E-2"/>
          <c:y val="1.3054830287206266E-2"/>
          <c:w val="0.93084370677731676"/>
          <c:h val="0.90600522193211486"/>
        </c:manualLayout>
      </c:layout>
      <c:scatterChart>
        <c:scatterStyle val="lineMarker"/>
        <c:ser>
          <c:idx val="0"/>
          <c:order val="0"/>
          <c:tx>
            <c:v>vloer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Pointer!$AE$78:$AG$78</c:f>
              <c:numCache>
                <c:formatCode>0.0</c:formatCode>
                <c:ptCount val="3"/>
                <c:pt idx="0" formatCode="General">
                  <c:v>0</c:v>
                </c:pt>
                <c:pt idx="1">
                  <c:v>30</c:v>
                </c:pt>
                <c:pt idx="2">
                  <c:v>30</c:v>
                </c:pt>
              </c:numCache>
            </c:numRef>
          </c:xVal>
          <c:yVal>
            <c:numRef>
              <c:f>Pointer!$AK$78:$AM$78</c:f>
              <c:numCache>
                <c:formatCode>0.0</c:formatCode>
                <c:ptCount val="3"/>
                <c:pt idx="0">
                  <c:v>0</c:v>
                </c:pt>
                <c:pt idx="1">
                  <c:v>2</c:v>
                </c:pt>
                <c:pt idx="2">
                  <c:v>2</c:v>
                </c:pt>
              </c:numCache>
            </c:numRef>
          </c:yVal>
        </c:ser>
        <c:ser>
          <c:idx val="1"/>
          <c:order val="1"/>
          <c:tx>
            <c:v>luisterhoogte vloer</c:v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none"/>
          </c:marker>
          <c:xVal>
            <c:numRef>
              <c:f>Pointer!$AE$81:$AJ$81</c:f>
              <c:numCache>
                <c:formatCode>0.0</c:formatCode>
                <c:ptCount val="6"/>
                <c:pt idx="0" formatCode="General">
                  <c:v>0</c:v>
                </c:pt>
                <c:pt idx="1">
                  <c:v>30</c:v>
                </c:pt>
                <c:pt idx="2">
                  <c:v>30</c:v>
                </c:pt>
              </c:numCache>
            </c:numRef>
          </c:xVal>
          <c:yVal>
            <c:numRef>
              <c:f>Pointer!$AK$81:$AM$81</c:f>
              <c:numCache>
                <c:formatCode>0.0</c:formatCode>
                <c:ptCount val="3"/>
                <c:pt idx="0">
                  <c:v>1.5</c:v>
                </c:pt>
                <c:pt idx="1">
                  <c:v>3.5</c:v>
                </c:pt>
                <c:pt idx="2">
                  <c:v>3.5</c:v>
                </c:pt>
              </c:numCache>
            </c:numRef>
          </c:yVal>
        </c:ser>
        <c:ser>
          <c:idx val="2"/>
          <c:order val="2"/>
          <c:tx>
            <c:v>balkon 1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Pointer!$AE$79:$AJ$79</c:f>
              <c:numCache>
                <c:formatCode>0.0</c:formatCode>
                <c:ptCount val="6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Pointer!$AK$79:$AO$79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-1</c:v>
                </c:pt>
                <c:pt idx="3">
                  <c:v>-1</c:v>
                </c:pt>
                <c:pt idx="4">
                  <c:v>0</c:v>
                </c:pt>
              </c:numCache>
            </c:numRef>
          </c:yVal>
        </c:ser>
        <c:ser>
          <c:idx val="3"/>
          <c:order val="3"/>
          <c:tx>
            <c:v>balkon 2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Pointer!$AE$80:$AJ$80</c:f>
              <c:numCache>
                <c:formatCode>0.0</c:formatCode>
                <c:ptCount val="6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Pointer!$AK$80:$AO$80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-1</c:v>
                </c:pt>
                <c:pt idx="3">
                  <c:v>-1</c:v>
                </c:pt>
                <c:pt idx="4">
                  <c:v>0</c:v>
                </c:pt>
              </c:numCache>
            </c:numRef>
          </c:yVal>
        </c:ser>
        <c:ser>
          <c:idx val="4"/>
          <c:order val="4"/>
          <c:tx>
            <c:v>luisterhoogte balkon 1</c:v>
          </c:tx>
          <c:spPr>
            <a:ln w="12700">
              <a:solidFill>
                <a:srgbClr val="969696"/>
              </a:solidFill>
              <a:prstDash val="solid"/>
            </a:ln>
          </c:spPr>
          <c:marker>
            <c:symbol val="none"/>
          </c:marker>
          <c:xVal>
            <c:numRef>
              <c:f>Pointer!$AE$82:$AF$82</c:f>
              <c:numCache>
                <c:formatCode>0.0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xVal>
          <c:yVal>
            <c:numRef>
              <c:f>Pointer!$AK$82:$AL$82</c:f>
              <c:numCache>
                <c:formatCode>0.0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</c:ser>
        <c:ser>
          <c:idx val="5"/>
          <c:order val="5"/>
          <c:tx>
            <c:v>luisterhoogte balkon 2</c:v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xVal>
            <c:numRef>
              <c:f>Pointer!$AE$83:$AF$83</c:f>
              <c:numCache>
                <c:formatCode>0.0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xVal>
          <c:yVal>
            <c:numRef>
              <c:f>Pointer!$AK$83:$AL$83</c:f>
              <c:numCache>
                <c:formatCode>0.0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</c:ser>
        <c:ser>
          <c:idx val="6"/>
          <c:order val="6"/>
          <c:tx>
            <c:v>grafiek maxima</c:v>
          </c:tx>
          <c:spPr>
            <a:ln w="12700">
              <a:solidFill>
                <a:srgbClr val="C0C0C0"/>
              </a:solidFill>
              <a:prstDash val="solid"/>
            </a:ln>
          </c:spPr>
          <c:marker>
            <c:symbol val="none"/>
          </c:marker>
          <c:xVal>
            <c:numRef>
              <c:f>Pointer!$AE$85:$AJ$85</c:f>
              <c:numCache>
                <c:formatCode>0.0</c:formatCode>
                <c:ptCount val="6"/>
                <c:pt idx="0" formatCode="General">
                  <c:v>0</c:v>
                </c:pt>
                <c:pt idx="1">
                  <c:v>35</c:v>
                </c:pt>
                <c:pt idx="2">
                  <c:v>35</c:v>
                </c:pt>
              </c:numCache>
            </c:numRef>
          </c:xVal>
          <c:yVal>
            <c:numRef>
              <c:f>Pointer!$AK$85:$AM$85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17.5</c:v>
                </c:pt>
              </c:numCache>
            </c:numRef>
          </c:yVal>
        </c:ser>
        <c:ser>
          <c:idx val="8"/>
          <c:order val="7"/>
          <c:tx>
            <c:v>elem 2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Pointer!$AF$91:$AL$91</c:f>
              <c:numCache>
                <c:formatCode>0.0</c:formatCode>
                <c:ptCount val="7"/>
                <c:pt idx="0">
                  <c:v>-4.1675562640063279E-2</c:v>
                </c:pt>
                <c:pt idx="1">
                  <c:v>0.48958364181892439</c:v>
                </c:pt>
                <c:pt idx="2">
                  <c:v>0.42746707099431941</c:v>
                </c:pt>
                <c:pt idx="3">
                  <c:v>-0.10379213346466826</c:v>
                </c:pt>
                <c:pt idx="4">
                  <c:v>-0.10379213346466826</c:v>
                </c:pt>
                <c:pt idx="5">
                  <c:v>-4.1675562640063279E-2</c:v>
                </c:pt>
                <c:pt idx="6">
                  <c:v>-4.1675562640063279E-2</c:v>
                </c:pt>
              </c:numCache>
            </c:numRef>
          </c:xVal>
          <c:yVal>
            <c:numRef>
              <c:f>Pointer!$AO$91:$AU$91</c:f>
              <c:numCache>
                <c:formatCode>0.0</c:formatCode>
                <c:ptCount val="7"/>
                <c:pt idx="0">
                  <c:v>9.7636461392770695</c:v>
                </c:pt>
                <c:pt idx="1">
                  <c:v>9.6083547122155579</c:v>
                </c:pt>
                <c:pt idx="2">
                  <c:v>9.3765325139061808</c:v>
                </c:pt>
                <c:pt idx="3">
                  <c:v>9.5318239409676924</c:v>
                </c:pt>
                <c:pt idx="4">
                  <c:v>9.5318239409676924</c:v>
                </c:pt>
                <c:pt idx="5">
                  <c:v>9.7636461392770695</c:v>
                </c:pt>
                <c:pt idx="6">
                  <c:v>9.7636461392770695</c:v>
                </c:pt>
              </c:numCache>
            </c:numRef>
          </c:yVal>
        </c:ser>
        <c:ser>
          <c:idx val="9"/>
          <c:order val="8"/>
          <c:tx>
            <c:v>elem 3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Pointer!$AF$92:$AL$92</c:f>
              <c:numCache>
                <c:formatCode>0.0</c:formatCode>
                <c:ptCount val="7"/>
                <c:pt idx="0">
                  <c:v>-0.10379213346466826</c:v>
                </c:pt>
                <c:pt idx="1">
                  <c:v>0.40434160941653946</c:v>
                </c:pt>
                <c:pt idx="2">
                  <c:v>0.31249758564891794</c:v>
                </c:pt>
                <c:pt idx="3">
                  <c:v>-0.1956361572322898</c:v>
                </c:pt>
                <c:pt idx="4">
                  <c:v>-0.1956361572322898</c:v>
                </c:pt>
                <c:pt idx="5">
                  <c:v>-0.10379213346466826</c:v>
                </c:pt>
                <c:pt idx="6">
                  <c:v>-0.10379213346466826</c:v>
                </c:pt>
              </c:numCache>
            </c:numRef>
          </c:xVal>
          <c:yVal>
            <c:numRef>
              <c:f>Pointer!$AO$92:$AU$92</c:f>
              <c:numCache>
                <c:formatCode>0.0</c:formatCode>
                <c:ptCount val="7"/>
                <c:pt idx="0">
                  <c:v>9.5318239409676924</c:v>
                </c:pt>
                <c:pt idx="1">
                  <c:v>9.3022138815486386</c:v>
                </c:pt>
                <c:pt idx="2">
                  <c:v>9.0804827937459294</c:v>
                </c:pt>
                <c:pt idx="3">
                  <c:v>9.3100928531649831</c:v>
                </c:pt>
                <c:pt idx="4">
                  <c:v>9.3100928531649831</c:v>
                </c:pt>
                <c:pt idx="5">
                  <c:v>9.5318239409676924</c:v>
                </c:pt>
                <c:pt idx="6">
                  <c:v>9.5318239409676924</c:v>
                </c:pt>
              </c:numCache>
            </c:numRef>
          </c:yVal>
        </c:ser>
        <c:ser>
          <c:idx val="10"/>
          <c:order val="9"/>
          <c:tx>
            <c:v>elem 4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Pointer!$AF$93:$AL$93</c:f>
              <c:numCache>
                <c:formatCode>0.0</c:formatCode>
                <c:ptCount val="7"/>
                <c:pt idx="0">
                  <c:v>-0.1956361572322898</c:v>
                </c:pt>
                <c:pt idx="1">
                  <c:v>0.26822913796479741</c:v>
                </c:pt>
                <c:pt idx="2">
                  <c:v>0.13927723196155967</c:v>
                </c:pt>
                <c:pt idx="3">
                  <c:v>-0.32458806323552752</c:v>
                </c:pt>
                <c:pt idx="4">
                  <c:v>-0.32458806323552752</c:v>
                </c:pt>
                <c:pt idx="5">
                  <c:v>-0.1956361572322898</c:v>
                </c:pt>
                <c:pt idx="6">
                  <c:v>-0.1956361572322898</c:v>
                </c:pt>
              </c:numCache>
            </c:numRef>
          </c:xVal>
          <c:yVal>
            <c:numRef>
              <c:f>Pointer!$AO$93:$AU$93</c:f>
              <c:numCache>
                <c:formatCode>0.0</c:formatCode>
                <c:ptCount val="7"/>
                <c:pt idx="0">
                  <c:v>9.3100928531649831</c:v>
                </c:pt>
                <c:pt idx="1">
                  <c:v>8.9877130881568892</c:v>
                </c:pt>
                <c:pt idx="2">
                  <c:v>8.7852991411617971</c:v>
                </c:pt>
                <c:pt idx="3">
                  <c:v>9.1076789061698911</c:v>
                </c:pt>
                <c:pt idx="4">
                  <c:v>9.1076789061698911</c:v>
                </c:pt>
                <c:pt idx="5">
                  <c:v>9.3100928531649831</c:v>
                </c:pt>
                <c:pt idx="6">
                  <c:v>9.3100928531649831</c:v>
                </c:pt>
              </c:numCache>
            </c:numRef>
          </c:yVal>
        </c:ser>
        <c:ser>
          <c:idx val="11"/>
          <c:order val="10"/>
          <c:tx>
            <c:v>elem 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Pointer!$AF$90:$AL$90</c:f>
              <c:numCache>
                <c:formatCode>0.0</c:formatCode>
                <c:ptCount val="7"/>
                <c:pt idx="0">
                  <c:v>0</c:v>
                </c:pt>
                <c:pt idx="1">
                  <c:v>0.54164426415671441</c:v>
                </c:pt>
                <c:pt idx="2">
                  <c:v>0.49996870151665113</c:v>
                </c:pt>
                <c:pt idx="3">
                  <c:v>-4.1675562640063279E-2</c:v>
                </c:pt>
                <c:pt idx="4">
                  <c:v>-4.1675562640063279E-2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Pointer!$AO$90:$AU$90</c:f>
              <c:numCache>
                <c:formatCode>0.0</c:formatCode>
                <c:ptCount val="7"/>
                <c:pt idx="0">
                  <c:v>10</c:v>
                </c:pt>
                <c:pt idx="1">
                  <c:v>9.8958110933998427</c:v>
                </c:pt>
                <c:pt idx="2">
                  <c:v>9.6594572326769121</c:v>
                </c:pt>
                <c:pt idx="3">
                  <c:v>9.7636461392770695</c:v>
                </c:pt>
                <c:pt idx="4">
                  <c:v>9.7636461392770695</c:v>
                </c:pt>
                <c:pt idx="5">
                  <c:v>10</c:v>
                </c:pt>
                <c:pt idx="6">
                  <c:v>10</c:v>
                </c:pt>
              </c:numCache>
            </c:numRef>
          </c:yVal>
        </c:ser>
        <c:ser>
          <c:idx val="12"/>
          <c:order val="11"/>
          <c:tx>
            <c:v>elem 5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Pointer!$AF$94:$AL$94</c:f>
              <c:numCache>
                <c:formatCode>0.0</c:formatCode>
                <c:ptCount val="7"/>
                <c:pt idx="0">
                  <c:v>-0.32458806323552752</c:v>
                </c:pt>
                <c:pt idx="1">
                  <c:v>6.432066641707368E-2</c:v>
                </c:pt>
                <c:pt idx="2">
                  <c:v>-0.10538496106769774</c:v>
                </c:pt>
                <c:pt idx="3">
                  <c:v>-0.49429369072029894</c:v>
                </c:pt>
                <c:pt idx="4">
                  <c:v>-0.49429369072029894</c:v>
                </c:pt>
                <c:pt idx="5">
                  <c:v>-0.32458806323552752</c:v>
                </c:pt>
                <c:pt idx="6">
                  <c:v>-0.32458806323552752</c:v>
                </c:pt>
              </c:numCache>
            </c:numRef>
          </c:xVal>
          <c:yVal>
            <c:numRef>
              <c:f>Pointer!$AO$94:$AU$94</c:f>
              <c:numCache>
                <c:formatCode>0.0</c:formatCode>
                <c:ptCount val="7"/>
                <c:pt idx="0">
                  <c:v>9.1076789061698911</c:v>
                </c:pt>
                <c:pt idx="1">
                  <c:v>8.6834148374579634</c:v>
                </c:pt>
                <c:pt idx="2">
                  <c:v>8.5137092099731912</c:v>
                </c:pt>
                <c:pt idx="3">
                  <c:v>8.9379732786851189</c:v>
                </c:pt>
                <c:pt idx="4">
                  <c:v>8.9379732786851189</c:v>
                </c:pt>
                <c:pt idx="5">
                  <c:v>9.1076789061698911</c:v>
                </c:pt>
                <c:pt idx="6">
                  <c:v>9.1076789061698911</c:v>
                </c:pt>
              </c:numCache>
            </c:numRef>
          </c:yVal>
        </c:ser>
        <c:ser>
          <c:idx val="13"/>
          <c:order val="12"/>
          <c:tx>
            <c:v>elem 6</c:v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none"/>
          </c:marker>
          <c:xVal>
            <c:numRef>
              <c:f>Pointer!$AF$95:$AL$95</c:f>
              <c:numCache>
                <c:formatCode>0.0</c:formatCode>
                <c:ptCount val="7"/>
                <c:pt idx="0">
                  <c:v>-0.49429369072029894</c:v>
                </c:pt>
                <c:pt idx="1">
                  <c:v>-0.21929369072029886</c:v>
                </c:pt>
                <c:pt idx="2">
                  <c:v>-0.42713978762856414</c:v>
                </c:pt>
                <c:pt idx="3">
                  <c:v>-0.70213978762856422</c:v>
                </c:pt>
                <c:pt idx="4">
                  <c:v>-0.70213978762856422</c:v>
                </c:pt>
                <c:pt idx="5">
                  <c:v>-0.49429369072029894</c:v>
                </c:pt>
                <c:pt idx="6">
                  <c:v>-0.49429369072029894</c:v>
                </c:pt>
              </c:numCache>
            </c:numRef>
          </c:xVal>
          <c:yVal>
            <c:numRef>
              <c:f>Pointer!$AO$95:$AU$95</c:f>
              <c:numCache>
                <c:formatCode>0.0</c:formatCode>
                <c:ptCount val="7"/>
                <c:pt idx="0">
                  <c:v>8.9379732786851189</c:v>
                </c:pt>
                <c:pt idx="1">
                  <c:v>8.418358036414455</c:v>
                </c:pt>
                <c:pt idx="2">
                  <c:v>8.2983580364144558</c:v>
                </c:pt>
                <c:pt idx="3">
                  <c:v>8.8179732786851197</c:v>
                </c:pt>
                <c:pt idx="4">
                  <c:v>8.8179732786851197</c:v>
                </c:pt>
                <c:pt idx="5">
                  <c:v>8.9379732786851189</c:v>
                </c:pt>
                <c:pt idx="6">
                  <c:v>8.9379732786851189</c:v>
                </c:pt>
              </c:numCache>
            </c:numRef>
          </c:yVal>
        </c:ser>
        <c:ser>
          <c:idx val="14"/>
          <c:order val="13"/>
          <c:tx>
            <c:v>elem 9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Pointer!$AF$98:$AL$98</c:f>
            </c:numRef>
          </c:xVal>
          <c:yVal>
            <c:numRef>
              <c:f>Pointer!$AO$98:$AU$98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15"/>
          <c:order val="14"/>
          <c:tx>
            <c:v>elem 10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strRef>
              <c:f>Pointer!$AF$99:$AL$99</c:f>
            </c:strRef>
          </c:xVal>
          <c:yVal>
            <c:numRef>
              <c:f>Pointer!$AO$99:$AU$99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16"/>
          <c:order val="15"/>
          <c:tx>
            <c:v>elem 7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Pointer!$AF$96:$AL$96</c:f>
            </c:numRef>
          </c:xVal>
          <c:yVal>
            <c:numRef>
              <c:f>Pointer!$AO$96:$AU$96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17"/>
          <c:order val="16"/>
          <c:tx>
            <c:v>elem 8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Pointer!$AF$97:$AL$97</c:f>
            </c:numRef>
          </c:xVal>
          <c:yVal>
            <c:numRef>
              <c:f>Pointer!$AO$97:$AU$97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18"/>
          <c:order val="17"/>
          <c:tx>
            <c:v>elem 11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Pointer!$AF$100:$AL$100</c:f>
            </c:numRef>
          </c:xVal>
          <c:yVal>
            <c:numRef>
              <c:f>Pointer!$AO$100:$AU$100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19"/>
          <c:order val="18"/>
          <c:tx>
            <c:v>elem 12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Pointer!$AF$101:$AL$101</c:f>
            </c:numRef>
          </c:xVal>
          <c:yVal>
            <c:numRef>
              <c:f>Pointer!$AO$101:$AU$101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20"/>
          <c:order val="19"/>
          <c:tx>
            <c:v>elem 13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Pointer!$AF$102:$AL$102</c:f>
            </c:numRef>
          </c:xVal>
          <c:yVal>
            <c:numRef>
              <c:f>Pointer!$AO$102:$AU$102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21"/>
          <c:order val="20"/>
          <c:tx>
            <c:v>elem 14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Pointer!$AF$103:$AL$103</c:f>
            </c:numRef>
          </c:xVal>
          <c:yVal>
            <c:numRef>
              <c:f>Pointer!$AO$103:$AU$103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22"/>
          <c:order val="21"/>
          <c:tx>
            <c:v>bumper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Pointer!$AF$89:$AL$89</c:f>
              <c:numCache>
                <c:formatCode>0.0</c:formatCode>
                <c:ptCount val="7"/>
                <c:pt idx="0">
                  <c:v>1.3891854213354426E-2</c:v>
                </c:pt>
                <c:pt idx="1">
                  <c:v>0.40781495541823765</c:v>
                </c:pt>
                <c:pt idx="2">
                  <c:v>0.39392310120488322</c:v>
                </c:pt>
                <c:pt idx="3">
                  <c:v>0</c:v>
                </c:pt>
                <c:pt idx="4">
                  <c:v>-0.27574617084341829</c:v>
                </c:pt>
                <c:pt idx="5">
                  <c:v>-0.26185431663006387</c:v>
                </c:pt>
                <c:pt idx="6">
                  <c:v>1.3891854213354426E-2</c:v>
                </c:pt>
              </c:numCache>
            </c:numRef>
          </c:xVal>
          <c:yVal>
            <c:numRef>
              <c:f>Pointer!$AO$89:$AU$89</c:f>
              <c:numCache>
                <c:formatCode>0.0</c:formatCode>
                <c:ptCount val="7"/>
                <c:pt idx="0">
                  <c:v>10.078784620240977</c:v>
                </c:pt>
                <c:pt idx="1">
                  <c:v>10.030163130494238</c:v>
                </c:pt>
                <c:pt idx="2">
                  <c:v>9.9513785102532601</c:v>
                </c:pt>
                <c:pt idx="3">
                  <c:v>10</c:v>
                </c:pt>
                <c:pt idx="4">
                  <c:v>10.04862148974674</c:v>
                </c:pt>
                <c:pt idx="5">
                  <c:v>10.127406109987717</c:v>
                </c:pt>
                <c:pt idx="6">
                  <c:v>10.078784620240977</c:v>
                </c:pt>
              </c:numCache>
            </c:numRef>
          </c:yVal>
        </c:ser>
        <c:ser>
          <c:idx val="23"/>
          <c:order val="22"/>
          <c:tx>
            <c:v>l1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Pointer!$AY$90:$AZ$90</c:f>
              <c:numCache>
                <c:formatCode>0.0</c:formatCode>
                <c:ptCount val="2"/>
                <c:pt idx="0">
                  <c:v>0.49996870151665113</c:v>
                </c:pt>
                <c:pt idx="1">
                  <c:v>30</c:v>
                </c:pt>
              </c:numCache>
            </c:numRef>
          </c:xVal>
          <c:yVal>
            <c:numRef>
              <c:f>Pointer!$BA$90:$BB$90</c:f>
              <c:numCache>
                <c:formatCode>0.0</c:formatCode>
                <c:ptCount val="2"/>
                <c:pt idx="0">
                  <c:v>9.6594572326769121</c:v>
                </c:pt>
                <c:pt idx="1">
                  <c:v>4.4578057830101265</c:v>
                </c:pt>
              </c:numCache>
            </c:numRef>
          </c:yVal>
        </c:ser>
        <c:ser>
          <c:idx val="7"/>
          <c:order val="23"/>
          <c:tx>
            <c:v>l2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Pointer!$AY$91:$AZ$91</c:f>
              <c:numCache>
                <c:formatCode>0.0</c:formatCode>
                <c:ptCount val="2"/>
                <c:pt idx="0">
                  <c:v>0.42746707099431941</c:v>
                </c:pt>
                <c:pt idx="1">
                  <c:v>23.881330645582661</c:v>
                </c:pt>
              </c:numCache>
            </c:numRef>
          </c:xVal>
          <c:yVal>
            <c:numRef>
              <c:f>Pointer!$BA$91:$BB$91</c:f>
              <c:numCache>
                <c:formatCode>0.0</c:formatCode>
                <c:ptCount val="2"/>
                <c:pt idx="0">
                  <c:v>9.3765325139061808</c:v>
                </c:pt>
                <c:pt idx="1">
                  <c:v>3.0920887097055099</c:v>
                </c:pt>
              </c:numCache>
            </c:numRef>
          </c:yVal>
        </c:ser>
        <c:ser>
          <c:idx val="24"/>
          <c:order val="24"/>
          <c:tx>
            <c:v>l3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Pointer!$AY$92:$AZ$92</c:f>
              <c:numCache>
                <c:formatCode>0.0</c:formatCode>
                <c:ptCount val="2"/>
                <c:pt idx="0">
                  <c:v>0.31249758564891794</c:v>
                </c:pt>
                <c:pt idx="1">
                  <c:v>16.032939319060802</c:v>
                </c:pt>
              </c:numCache>
            </c:numRef>
          </c:xVal>
          <c:yVal>
            <c:numRef>
              <c:f>Pointer!$BA$92:$BB$92</c:f>
              <c:numCache>
                <c:formatCode>0.0</c:formatCode>
                <c:ptCount val="2"/>
                <c:pt idx="0">
                  <c:v>9.0804827937459294</c:v>
                </c:pt>
                <c:pt idx="1">
                  <c:v>2.5688626212707204</c:v>
                </c:pt>
              </c:numCache>
            </c:numRef>
          </c:yVal>
        </c:ser>
        <c:ser>
          <c:idx val="25"/>
          <c:order val="25"/>
          <c:tx>
            <c:v>l4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Pointer!$AY$93:$AZ$93</c:f>
              <c:numCache>
                <c:formatCode>0.0</c:formatCode>
                <c:ptCount val="2"/>
                <c:pt idx="0">
                  <c:v>0.13927723196155967</c:v>
                </c:pt>
                <c:pt idx="1">
                  <c:v>10.478387925611388</c:v>
                </c:pt>
              </c:numCache>
            </c:numRef>
          </c:xVal>
          <c:yVal>
            <c:numRef>
              <c:f>Pointer!$BA$93:$BB$93</c:f>
              <c:numCache>
                <c:formatCode>0.0</c:formatCode>
                <c:ptCount val="2"/>
                <c:pt idx="0">
                  <c:v>8.7852991411617971</c:v>
                </c:pt>
                <c:pt idx="1">
                  <c:v>2.198559195040759</c:v>
                </c:pt>
              </c:numCache>
            </c:numRef>
          </c:yVal>
        </c:ser>
        <c:ser>
          <c:idx val="26"/>
          <c:order val="26"/>
          <c:tx>
            <c:v>l5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Pointer!$AY$94:$AZ$94</c:f>
              <c:numCache>
                <c:formatCode>0.0</c:formatCode>
                <c:ptCount val="2"/>
                <c:pt idx="0">
                  <c:v>-0.10538496106769774</c:v>
                </c:pt>
                <c:pt idx="1">
                  <c:v>6.476553983348901</c:v>
                </c:pt>
              </c:numCache>
            </c:numRef>
          </c:xVal>
          <c:yVal>
            <c:numRef>
              <c:f>Pointer!$BA$94:$BB$94</c:f>
              <c:numCache>
                <c:formatCode>0.0</c:formatCode>
                <c:ptCount val="2"/>
                <c:pt idx="0">
                  <c:v>8.5137092099731912</c:v>
                </c:pt>
                <c:pt idx="1">
                  <c:v>1.9317702655565938</c:v>
                </c:pt>
              </c:numCache>
            </c:numRef>
          </c:yVal>
        </c:ser>
        <c:ser>
          <c:idx val="27"/>
          <c:order val="27"/>
          <c:tx>
            <c:v>l6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Pointer!$AY$95:$AZ$95</c:f>
              <c:numCache>
                <c:formatCode>0.0</c:formatCode>
                <c:ptCount val="2"/>
                <c:pt idx="0">
                  <c:v>-0.42713978762856414</c:v>
                </c:pt>
                <c:pt idx="1">
                  <c:v>3.3682500498765009</c:v>
                </c:pt>
              </c:numCache>
            </c:numRef>
          </c:xVal>
          <c:yVal>
            <c:numRef>
              <c:f>Pointer!$BA$95:$BB$95</c:f>
              <c:numCache>
                <c:formatCode>0.0</c:formatCode>
                <c:ptCount val="2"/>
                <c:pt idx="0">
                  <c:v>8.2983580364144558</c:v>
                </c:pt>
                <c:pt idx="1">
                  <c:v>1.7245500033251</c:v>
                </c:pt>
              </c:numCache>
            </c:numRef>
          </c:yVal>
        </c:ser>
        <c:ser>
          <c:idx val="28"/>
          <c:order val="28"/>
          <c:tx>
            <c:v>l7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Pointer!$AY$96:$AZ$96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Pointer!$BA$96:$BB$96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29"/>
          <c:order val="29"/>
          <c:tx>
            <c:v>l8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Pointer!$AY$97:$AZ$97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Pointer!$BA$97:$BB$97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30"/>
          <c:order val="30"/>
          <c:tx>
            <c:v>l9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Pointer!$AY$98:$AZ$98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Pointer!$BA$98:$BB$98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31"/>
          <c:order val="31"/>
          <c:tx>
            <c:v>l10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Pointer!$AY$99:$AZ$99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Pointer!$BA$99:$BB$99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32"/>
          <c:order val="32"/>
          <c:tx>
            <c:v>l11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Pointer!$AY$100:$AZ$100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Pointer!$BA$100:$BB$100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33"/>
          <c:order val="33"/>
          <c:tx>
            <c:v>l12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Pointer!$AY$101:$AZ$101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Pointer!$BA$101:$BB$101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34"/>
          <c:order val="34"/>
          <c:tx>
            <c:v>l13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Pointer!$AY$102:$AZ$102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Pointer!$BA$102:$BB$102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35"/>
          <c:order val="35"/>
          <c:tx>
            <c:v>l14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Pointer!$AY$103:$AZ$103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Pointer!$BA$103:$BB$103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36"/>
          <c:order val="36"/>
          <c:tx>
            <c:v>l15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Pointer!$AY$104:$AZ$104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Pointer!$BA$104:$BB$104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37"/>
          <c:order val="37"/>
          <c:tx>
            <c:v>l16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Pointer!$AY$105:$AZ$105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Pointer!$BA$105:$BB$105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38"/>
          <c:order val="38"/>
          <c:tx>
            <c:v>l17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Pointer!$AY$106:$AZ$106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Pointer!$BA$106:$BB$106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39"/>
          <c:order val="39"/>
          <c:tx>
            <c:v>l18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Pointer!$AY$107:$AZ$107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Pointer!$BA$107:$BB$107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40"/>
          <c:order val="40"/>
          <c:tx>
            <c:v>l19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Pointer!$AY$108:$AZ$108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Pointer!$BA$108:$BB$108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41"/>
          <c:order val="41"/>
          <c:tx>
            <c:v>l20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Pointer!$AY$109:$AZ$109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Pointer!$BA$109:$BB$109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42"/>
          <c:order val="42"/>
          <c:tx>
            <c:v>elem15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Pointer!$AF$104:$AL$104</c:f>
            </c:numRef>
          </c:xVal>
          <c:yVal>
            <c:numRef>
              <c:f>Pointer!$AO$104:$AU$104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43"/>
          <c:order val="43"/>
          <c:tx>
            <c:v>elem16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Pointer!$AF$105:$AL$105</c:f>
            </c:numRef>
          </c:xVal>
          <c:yVal>
            <c:numRef>
              <c:f>Pointer!$AO$105:$AU$105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44"/>
          <c:order val="44"/>
          <c:tx>
            <c:v>elem17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Pointer!$AF$106:$AL$106</c:f>
            </c:numRef>
          </c:xVal>
          <c:yVal>
            <c:numRef>
              <c:f>Pointer!$AO$106:$AU$106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45"/>
          <c:order val="45"/>
          <c:tx>
            <c:v>elem18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Pointer!$AF$107:$AL$107</c:f>
            </c:numRef>
          </c:xVal>
          <c:yVal>
            <c:numRef>
              <c:f>Pointer!$AO$107:$AU$107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46"/>
          <c:order val="46"/>
          <c:tx>
            <c:v>elem19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Pointer!$AF$108:$AL$108</c:f>
            </c:numRef>
          </c:xVal>
          <c:yVal>
            <c:numRef>
              <c:f>Pointer!$AO$108:$AU$108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47"/>
          <c:order val="47"/>
          <c:tx>
            <c:v>elem20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Pointer!$AF$109:$AL$109</c:f>
            </c:numRef>
          </c:xVal>
          <c:yVal>
            <c:numRef>
              <c:f>Pointer!$AO$109:$AU$109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48"/>
          <c:order val="48"/>
          <c:tx>
            <c:v>arrayzp</c:v>
          </c:tx>
          <c:spPr>
            <a:ln w="12700">
              <a:solidFill>
                <a:srgbClr val="993366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Pointer!$BH$109</c:f>
              <c:numCache>
                <c:formatCode>0.0</c:formatCode>
                <c:ptCount val="1"/>
                <c:pt idx="0">
                  <c:v>-9.4580280404544248E-3</c:v>
                </c:pt>
              </c:numCache>
            </c:numRef>
          </c:xVal>
          <c:yVal>
            <c:numRef>
              <c:f>Pointer!$BI$109</c:f>
              <c:numCache>
                <c:formatCode>0.0</c:formatCode>
                <c:ptCount val="1"/>
                <c:pt idx="0">
                  <c:v>9.4418174144920712</c:v>
                </c:pt>
              </c:numCache>
            </c:numRef>
          </c:yVal>
        </c:ser>
        <c:ser>
          <c:idx val="49"/>
          <c:order val="49"/>
          <c:spPr>
            <a:ln w="12700">
              <a:solidFill>
                <a:srgbClr val="FFFFCC"/>
              </a:solidFill>
              <a:prstDash val="solid"/>
            </a:ln>
          </c:spPr>
          <c:marker>
            <c:symbol val="none"/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</c:ser>
        <c:axId val="113159168"/>
        <c:axId val="113177344"/>
      </c:scatterChart>
      <c:valAx>
        <c:axId val="1131591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Black"/>
                <a:ea typeface="Arial Black"/>
                <a:cs typeface="Arial Black"/>
              </a:defRPr>
            </a:pPr>
            <a:endParaRPr lang="nl-NL"/>
          </a:p>
        </c:txPr>
        <c:crossAx val="113177344"/>
        <c:crosses val="autoZero"/>
        <c:crossBetween val="midCat"/>
        <c:majorUnit val="5"/>
      </c:valAx>
      <c:valAx>
        <c:axId val="113177344"/>
        <c:scaling>
          <c:orientation val="minMax"/>
          <c:min val="0"/>
        </c:scaling>
        <c:axPos val="r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.0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Black"/>
                <a:ea typeface="Arial Black"/>
                <a:cs typeface="Arial Black"/>
              </a:defRPr>
            </a:pPr>
            <a:endParaRPr lang="nl-NL"/>
          </a:p>
        </c:txPr>
        <c:crossAx val="113159168"/>
        <c:crosses val="max"/>
        <c:crossBetween val="midCat"/>
        <c:majorUnit val="5"/>
        <c:minorUnit val="1"/>
      </c:valAx>
      <c:spPr>
        <a:solidFill>
          <a:srgbClr val="C0C0C0"/>
        </a:solidFill>
        <a:ln w="12700">
          <a:solidFill>
            <a:srgbClr val="333333"/>
          </a:solidFill>
          <a:prstDash val="solid"/>
        </a:ln>
      </c:spPr>
    </c:plotArea>
    <c:plotVisOnly val="1"/>
    <c:dispBlanksAs val="gap"/>
  </c:chart>
  <c:spPr>
    <a:solidFill>
      <a:srgbClr val="C0C0C0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1</xdr:row>
      <xdr:rowOff>190500</xdr:rowOff>
    </xdr:from>
    <xdr:to>
      <xdr:col>1</xdr:col>
      <xdr:colOff>285750</xdr:colOff>
      <xdr:row>3</xdr:row>
      <xdr:rowOff>85725</xdr:rowOff>
    </xdr:to>
    <xdr:sp macro="" textlink="">
      <xdr:nvSpPr>
        <xdr:cNvPr id="1220" name="Line 39"/>
        <xdr:cNvSpPr>
          <a:spLocks noChangeShapeType="1"/>
        </xdr:cNvSpPr>
      </xdr:nvSpPr>
      <xdr:spPr bwMode="auto">
        <a:xfrm>
          <a:off x="1400175" y="476250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657225</xdr:colOff>
      <xdr:row>25</xdr:row>
      <xdr:rowOff>104775</xdr:rowOff>
    </xdr:from>
    <xdr:to>
      <xdr:col>1</xdr:col>
      <xdr:colOff>276225</xdr:colOff>
      <xdr:row>25</xdr:row>
      <xdr:rowOff>104775</xdr:rowOff>
    </xdr:to>
    <xdr:sp macro="" textlink="">
      <xdr:nvSpPr>
        <xdr:cNvPr id="1221" name="Line 43"/>
        <xdr:cNvSpPr>
          <a:spLocks noChangeShapeType="1"/>
        </xdr:cNvSpPr>
      </xdr:nvSpPr>
      <xdr:spPr bwMode="auto">
        <a:xfrm>
          <a:off x="657225" y="4410075"/>
          <a:ext cx="733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276225</xdr:colOff>
      <xdr:row>25</xdr:row>
      <xdr:rowOff>104775</xdr:rowOff>
    </xdr:from>
    <xdr:to>
      <xdr:col>1</xdr:col>
      <xdr:colOff>276225</xdr:colOff>
      <xdr:row>26</xdr:row>
      <xdr:rowOff>85725</xdr:rowOff>
    </xdr:to>
    <xdr:sp macro="" textlink="">
      <xdr:nvSpPr>
        <xdr:cNvPr id="1222" name="Line 44"/>
        <xdr:cNvSpPr>
          <a:spLocks noChangeShapeType="1"/>
        </xdr:cNvSpPr>
      </xdr:nvSpPr>
      <xdr:spPr bwMode="auto">
        <a:xfrm>
          <a:off x="1390650" y="4410075"/>
          <a:ext cx="0" cy="180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104775</xdr:colOff>
      <xdr:row>1</xdr:row>
      <xdr:rowOff>95250</xdr:rowOff>
    </xdr:from>
    <xdr:to>
      <xdr:col>19</xdr:col>
      <xdr:colOff>419100</xdr:colOff>
      <xdr:row>22</xdr:row>
      <xdr:rowOff>114300</xdr:rowOff>
    </xdr:to>
    <xdr:graphicFrame macro="">
      <xdr:nvGraphicFramePr>
        <xdr:cNvPr id="1223" name="Chart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.xml"/><Relationship Id="rId13" Type="http://schemas.openxmlformats.org/officeDocument/2006/relationships/control" Target="../activeX/activeX9.xml"/><Relationship Id="rId18" Type="http://schemas.openxmlformats.org/officeDocument/2006/relationships/control" Target="../activeX/activeX14.xml"/><Relationship Id="rId26" Type="http://schemas.openxmlformats.org/officeDocument/2006/relationships/control" Target="../activeX/activeX22.xml"/><Relationship Id="rId39" Type="http://schemas.openxmlformats.org/officeDocument/2006/relationships/control" Target="../activeX/activeX35.xml"/><Relationship Id="rId3" Type="http://schemas.openxmlformats.org/officeDocument/2006/relationships/vmlDrawing" Target="../drawings/vmlDrawing1.vml"/><Relationship Id="rId21" Type="http://schemas.openxmlformats.org/officeDocument/2006/relationships/control" Target="../activeX/activeX17.xml"/><Relationship Id="rId34" Type="http://schemas.openxmlformats.org/officeDocument/2006/relationships/control" Target="../activeX/activeX30.xml"/><Relationship Id="rId42" Type="http://schemas.openxmlformats.org/officeDocument/2006/relationships/control" Target="../activeX/activeX38.x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8.xml"/><Relationship Id="rId17" Type="http://schemas.openxmlformats.org/officeDocument/2006/relationships/control" Target="../activeX/activeX13.xml"/><Relationship Id="rId25" Type="http://schemas.openxmlformats.org/officeDocument/2006/relationships/control" Target="../activeX/activeX21.xml"/><Relationship Id="rId33" Type="http://schemas.openxmlformats.org/officeDocument/2006/relationships/control" Target="../activeX/activeX29.xml"/><Relationship Id="rId38" Type="http://schemas.openxmlformats.org/officeDocument/2006/relationships/control" Target="../activeX/activeX34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2.xml"/><Relationship Id="rId20" Type="http://schemas.openxmlformats.org/officeDocument/2006/relationships/control" Target="../activeX/activeX16.xml"/><Relationship Id="rId29" Type="http://schemas.openxmlformats.org/officeDocument/2006/relationships/control" Target="../activeX/activeX25.xml"/><Relationship Id="rId41" Type="http://schemas.openxmlformats.org/officeDocument/2006/relationships/control" Target="../activeX/activeX3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7.xml"/><Relationship Id="rId24" Type="http://schemas.openxmlformats.org/officeDocument/2006/relationships/control" Target="../activeX/activeX20.xml"/><Relationship Id="rId32" Type="http://schemas.openxmlformats.org/officeDocument/2006/relationships/control" Target="../activeX/activeX28.xml"/><Relationship Id="rId37" Type="http://schemas.openxmlformats.org/officeDocument/2006/relationships/control" Target="../activeX/activeX33.xml"/><Relationship Id="rId40" Type="http://schemas.openxmlformats.org/officeDocument/2006/relationships/control" Target="../activeX/activeX36.xml"/><Relationship Id="rId45" Type="http://schemas.openxmlformats.org/officeDocument/2006/relationships/comments" Target="../comments1.xml"/><Relationship Id="rId5" Type="http://schemas.openxmlformats.org/officeDocument/2006/relationships/control" Target="../activeX/activeX1.xml"/><Relationship Id="rId15" Type="http://schemas.openxmlformats.org/officeDocument/2006/relationships/control" Target="../activeX/activeX11.xml"/><Relationship Id="rId23" Type="http://schemas.openxmlformats.org/officeDocument/2006/relationships/control" Target="../activeX/activeX19.xml"/><Relationship Id="rId28" Type="http://schemas.openxmlformats.org/officeDocument/2006/relationships/control" Target="../activeX/activeX24.xml"/><Relationship Id="rId36" Type="http://schemas.openxmlformats.org/officeDocument/2006/relationships/control" Target="../activeX/activeX32.xml"/><Relationship Id="rId10" Type="http://schemas.openxmlformats.org/officeDocument/2006/relationships/control" Target="../activeX/activeX6.xml"/><Relationship Id="rId19" Type="http://schemas.openxmlformats.org/officeDocument/2006/relationships/control" Target="../activeX/activeX15.xml"/><Relationship Id="rId31" Type="http://schemas.openxmlformats.org/officeDocument/2006/relationships/control" Target="../activeX/activeX27.xml"/><Relationship Id="rId44" Type="http://schemas.openxmlformats.org/officeDocument/2006/relationships/control" Target="../activeX/activeX40.xml"/><Relationship Id="rId4" Type="http://schemas.openxmlformats.org/officeDocument/2006/relationships/oleObject" Target="../embeddings/oleObject1.bin"/><Relationship Id="rId9" Type="http://schemas.openxmlformats.org/officeDocument/2006/relationships/control" Target="../activeX/activeX5.xml"/><Relationship Id="rId14" Type="http://schemas.openxmlformats.org/officeDocument/2006/relationships/control" Target="../activeX/activeX10.xml"/><Relationship Id="rId22" Type="http://schemas.openxmlformats.org/officeDocument/2006/relationships/control" Target="../activeX/activeX18.xml"/><Relationship Id="rId27" Type="http://schemas.openxmlformats.org/officeDocument/2006/relationships/control" Target="../activeX/activeX23.xml"/><Relationship Id="rId30" Type="http://schemas.openxmlformats.org/officeDocument/2006/relationships/control" Target="../activeX/activeX26.xml"/><Relationship Id="rId35" Type="http://schemas.openxmlformats.org/officeDocument/2006/relationships/control" Target="../activeX/activeX31.xml"/><Relationship Id="rId43" Type="http://schemas.openxmlformats.org/officeDocument/2006/relationships/control" Target="../activeX/activeX39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Blad1"/>
  <dimension ref="A1:BX399"/>
  <sheetViews>
    <sheetView tabSelected="1" zoomScaleNormal="100" workbookViewId="0">
      <selection activeCell="G29" sqref="G29"/>
    </sheetView>
  </sheetViews>
  <sheetFormatPr defaultColWidth="8.85546875" defaultRowHeight="12.75"/>
  <cols>
    <col min="1" max="1" width="16.7109375" style="1" customWidth="1"/>
    <col min="2" max="2" width="10.7109375" style="1" customWidth="1"/>
    <col min="3" max="3" width="1.7109375" style="1" customWidth="1"/>
    <col min="4" max="4" width="0.85546875" style="1" customWidth="1"/>
    <col min="5" max="5" width="3" style="3" customWidth="1"/>
    <col min="6" max="6" width="8.28515625" style="1" customWidth="1"/>
    <col min="7" max="7" width="6.28515625" style="1" customWidth="1"/>
    <col min="8" max="8" width="1.42578125" style="1" customWidth="1"/>
    <col min="9" max="9" width="2.140625" style="2" customWidth="1"/>
    <col min="10" max="10" width="8.140625" style="1" customWidth="1"/>
    <col min="11" max="11" width="14.7109375" style="1" customWidth="1"/>
    <col min="12" max="12" width="9.5703125" style="1" customWidth="1"/>
    <col min="13" max="13" width="10.5703125" style="1" customWidth="1"/>
    <col min="14" max="14" width="1.42578125" style="1" customWidth="1"/>
    <col min="15" max="15" width="1.85546875" style="1" customWidth="1"/>
    <col min="16" max="16" width="23.5703125" style="1" customWidth="1"/>
    <col min="17" max="16384" width="8.85546875" style="1"/>
  </cols>
  <sheetData>
    <row r="1" spans="1:76" ht="22.9" customHeight="1">
      <c r="A1" s="7"/>
      <c r="B1" s="17"/>
      <c r="C1" s="17"/>
      <c r="D1" s="17"/>
      <c r="E1" s="17"/>
      <c r="F1" s="17"/>
      <c r="G1" s="17"/>
      <c r="H1" s="17"/>
      <c r="I1" s="17"/>
      <c r="J1" s="17"/>
      <c r="K1" s="17"/>
      <c r="L1" s="17" t="s">
        <v>79</v>
      </c>
      <c r="M1" s="17"/>
      <c r="N1" s="17"/>
      <c r="O1" s="17"/>
      <c r="P1" s="17"/>
      <c r="Q1" s="17"/>
      <c r="R1" s="17"/>
      <c r="S1" s="17"/>
      <c r="T1" s="17"/>
      <c r="U1" s="1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</row>
    <row r="2" spans="1:76" ht="15.75">
      <c r="A2" s="18" t="s">
        <v>13</v>
      </c>
      <c r="B2" s="19"/>
      <c r="C2" s="19"/>
      <c r="D2" s="20"/>
      <c r="E2" s="20"/>
      <c r="F2" s="21" t="s">
        <v>20</v>
      </c>
      <c r="G2" s="47" t="s">
        <v>15</v>
      </c>
      <c r="H2" s="47"/>
      <c r="I2" s="22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</row>
    <row r="3" spans="1:76" ht="13.5" customHeight="1">
      <c r="A3" s="19"/>
      <c r="B3" s="19"/>
      <c r="C3" s="19"/>
      <c r="D3" s="7"/>
      <c r="E3" s="20"/>
      <c r="F3" s="21"/>
      <c r="G3" s="47"/>
      <c r="H3" s="47"/>
      <c r="I3" s="22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</row>
    <row r="4" spans="1:76" ht="13.5" customHeight="1">
      <c r="A4" s="23" t="s">
        <v>12</v>
      </c>
      <c r="B4" s="19"/>
      <c r="C4" s="19"/>
      <c r="D4" s="7"/>
      <c r="E4" s="24">
        <v>1</v>
      </c>
      <c r="F4" s="7" t="s">
        <v>78</v>
      </c>
      <c r="G4" s="7"/>
      <c r="H4" s="7"/>
      <c r="I4" s="22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</row>
    <row r="5" spans="1:76" ht="13.5" customHeight="1">
      <c r="A5" s="19" t="s">
        <v>6</v>
      </c>
      <c r="B5" s="4">
        <v>30</v>
      </c>
      <c r="C5" s="19"/>
      <c r="D5" s="7"/>
      <c r="E5" s="25">
        <v>2</v>
      </c>
      <c r="F5" s="7" t="s">
        <v>78</v>
      </c>
      <c r="G5" s="8" t="s">
        <v>80</v>
      </c>
      <c r="H5" s="7"/>
      <c r="I5" s="22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</row>
    <row r="6" spans="1:76" ht="13.5" customHeight="1">
      <c r="A6" s="19" t="s">
        <v>0</v>
      </c>
      <c r="B6" s="4">
        <v>2</v>
      </c>
      <c r="C6" s="19"/>
      <c r="D6" s="7"/>
      <c r="E6" s="25">
        <v>3</v>
      </c>
      <c r="F6" s="7" t="s">
        <v>78</v>
      </c>
      <c r="G6" s="8" t="s">
        <v>81</v>
      </c>
      <c r="H6" s="7"/>
      <c r="I6" s="22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</row>
    <row r="7" spans="1:76" ht="13.5" customHeight="1">
      <c r="A7" s="19" t="s">
        <v>1</v>
      </c>
      <c r="B7" s="4">
        <v>0</v>
      </c>
      <c r="C7" s="19"/>
      <c r="D7" s="7"/>
      <c r="E7" s="25">
        <v>4</v>
      </c>
      <c r="F7" s="7" t="s">
        <v>78</v>
      </c>
      <c r="G7" s="8" t="s">
        <v>82</v>
      </c>
      <c r="H7" s="7"/>
      <c r="I7" s="22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</row>
    <row r="8" spans="1:76" ht="13.5" customHeight="1">
      <c r="A8" s="19" t="s">
        <v>2</v>
      </c>
      <c r="B8" s="4">
        <v>0</v>
      </c>
      <c r="C8" s="19"/>
      <c r="D8" s="7"/>
      <c r="E8" s="25">
        <v>5</v>
      </c>
      <c r="F8" s="7" t="s">
        <v>78</v>
      </c>
      <c r="G8" s="8" t="s">
        <v>84</v>
      </c>
      <c r="H8" s="7"/>
      <c r="I8" s="22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</row>
    <row r="9" spans="1:76" ht="13.5" customHeight="1">
      <c r="A9" s="19" t="s">
        <v>3</v>
      </c>
      <c r="B9" s="5">
        <v>1.5</v>
      </c>
      <c r="C9" s="19"/>
      <c r="D9" s="7"/>
      <c r="E9" s="25">
        <v>6</v>
      </c>
      <c r="F9" s="7" t="s">
        <v>78</v>
      </c>
      <c r="G9" s="8" t="s">
        <v>83</v>
      </c>
      <c r="H9" s="7"/>
      <c r="I9" s="22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</row>
    <row r="10" spans="1:76" ht="13.5" customHeight="1">
      <c r="A10" s="19"/>
      <c r="B10" s="19"/>
      <c r="C10" s="19"/>
      <c r="D10" s="7"/>
      <c r="E10" s="25">
        <v>7</v>
      </c>
      <c r="F10" s="7" t="s">
        <v>60</v>
      </c>
      <c r="G10" s="8" t="s">
        <v>59</v>
      </c>
      <c r="H10" s="7"/>
      <c r="I10" s="22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</row>
    <row r="11" spans="1:76" ht="13.5" customHeight="1">
      <c r="A11" s="23" t="s">
        <v>4</v>
      </c>
      <c r="B11" s="19"/>
      <c r="C11" s="19"/>
      <c r="D11" s="7"/>
      <c r="E11" s="25">
        <v>8</v>
      </c>
      <c r="F11" s="7" t="s">
        <v>60</v>
      </c>
      <c r="G11" s="8" t="s">
        <v>59</v>
      </c>
      <c r="H11" s="7"/>
      <c r="I11" s="22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</row>
    <row r="12" spans="1:76" ht="13.5" customHeight="1">
      <c r="A12" s="19" t="s">
        <v>7</v>
      </c>
      <c r="B12" s="4"/>
      <c r="C12" s="19"/>
      <c r="D12" s="7"/>
      <c r="E12" s="25">
        <v>9</v>
      </c>
      <c r="F12" s="7" t="s">
        <v>60</v>
      </c>
      <c r="G12" s="8" t="s">
        <v>59</v>
      </c>
      <c r="H12" s="7"/>
      <c r="I12" s="22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</row>
    <row r="13" spans="1:76" ht="13.5" customHeight="1">
      <c r="A13" s="19" t="s">
        <v>8</v>
      </c>
      <c r="B13" s="4"/>
      <c r="C13" s="19"/>
      <c r="D13" s="7"/>
      <c r="E13" s="25">
        <v>10</v>
      </c>
      <c r="F13" s="7" t="s">
        <v>60</v>
      </c>
      <c r="G13" s="8" t="s">
        <v>59</v>
      </c>
      <c r="H13" s="7"/>
      <c r="I13" s="22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</row>
    <row r="14" spans="1:76" ht="13.5" customHeight="1">
      <c r="A14" s="19" t="s">
        <v>9</v>
      </c>
      <c r="B14" s="4"/>
      <c r="C14" s="19"/>
      <c r="D14" s="7"/>
      <c r="E14" s="25">
        <v>11</v>
      </c>
      <c r="F14" s="7" t="s">
        <v>60</v>
      </c>
      <c r="G14" s="8" t="s">
        <v>59</v>
      </c>
      <c r="H14" s="7"/>
      <c r="I14" s="22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</row>
    <row r="15" spans="1:76" ht="13.5" customHeight="1">
      <c r="A15" s="19" t="s">
        <v>5</v>
      </c>
      <c r="B15" s="4"/>
      <c r="C15" s="19"/>
      <c r="D15" s="7"/>
      <c r="E15" s="25">
        <v>12</v>
      </c>
      <c r="F15" s="7" t="s">
        <v>60</v>
      </c>
      <c r="G15" s="8" t="s">
        <v>59</v>
      </c>
      <c r="H15" s="7"/>
      <c r="I15" s="22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</row>
    <row r="16" spans="1:76" ht="13.5" customHeight="1">
      <c r="A16" s="19"/>
      <c r="B16" s="19"/>
      <c r="C16" s="19"/>
      <c r="D16" s="7"/>
      <c r="E16" s="25">
        <v>13</v>
      </c>
      <c r="F16" s="7" t="s">
        <v>60</v>
      </c>
      <c r="G16" s="8" t="s">
        <v>59</v>
      </c>
      <c r="H16" s="7"/>
      <c r="I16" s="22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</row>
    <row r="17" spans="1:76" ht="13.5" customHeight="1">
      <c r="A17" s="23" t="s">
        <v>10</v>
      </c>
      <c r="B17" s="19"/>
      <c r="C17" s="19"/>
      <c r="D17" s="7"/>
      <c r="E17" s="25">
        <v>14</v>
      </c>
      <c r="F17" s="7" t="s">
        <v>60</v>
      </c>
      <c r="G17" s="8" t="s">
        <v>59</v>
      </c>
      <c r="H17" s="7"/>
      <c r="I17" s="22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</row>
    <row r="18" spans="1:76" ht="13.5" customHeight="1">
      <c r="A18" s="19" t="s">
        <v>7</v>
      </c>
      <c r="B18" s="4"/>
      <c r="C18" s="19"/>
      <c r="D18" s="7"/>
      <c r="E18" s="25">
        <v>15</v>
      </c>
      <c r="F18" s="7" t="s">
        <v>60</v>
      </c>
      <c r="G18" s="26" t="s">
        <v>59</v>
      </c>
      <c r="H18" s="7"/>
      <c r="I18" s="22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</row>
    <row r="19" spans="1:76" ht="13.5" customHeight="1">
      <c r="A19" s="19" t="s">
        <v>8</v>
      </c>
      <c r="B19" s="4"/>
      <c r="C19" s="19"/>
      <c r="D19" s="7"/>
      <c r="E19" s="25">
        <v>16</v>
      </c>
      <c r="F19" s="7" t="s">
        <v>60</v>
      </c>
      <c r="G19" s="7" t="s">
        <v>59</v>
      </c>
      <c r="H19" s="7"/>
      <c r="I19" s="22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</row>
    <row r="20" spans="1:76" ht="13.5" customHeight="1">
      <c r="A20" s="19" t="s">
        <v>9</v>
      </c>
      <c r="B20" s="4"/>
      <c r="C20" s="19"/>
      <c r="D20" s="7"/>
      <c r="E20" s="25">
        <v>17</v>
      </c>
      <c r="F20" s="7" t="s">
        <v>60</v>
      </c>
      <c r="G20" s="7" t="s">
        <v>59</v>
      </c>
      <c r="H20" s="7"/>
      <c r="I20" s="22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</row>
    <row r="21" spans="1:76" ht="13.5" customHeight="1">
      <c r="A21" s="19" t="s">
        <v>5</v>
      </c>
      <c r="B21" s="4"/>
      <c r="C21" s="19"/>
      <c r="D21" s="7"/>
      <c r="E21" s="25">
        <v>18</v>
      </c>
      <c r="F21" s="7" t="s">
        <v>60</v>
      </c>
      <c r="G21" s="7" t="s">
        <v>59</v>
      </c>
      <c r="H21" s="7"/>
      <c r="I21" s="22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</row>
    <row r="22" spans="1:76" ht="13.5" customHeight="1">
      <c r="A22" s="19"/>
      <c r="B22" s="19"/>
      <c r="C22" s="19"/>
      <c r="D22" s="7"/>
      <c r="E22" s="25">
        <v>19</v>
      </c>
      <c r="F22" s="7" t="s">
        <v>60</v>
      </c>
      <c r="G22" s="7" t="s">
        <v>59</v>
      </c>
      <c r="H22" s="7"/>
      <c r="I22" s="22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</row>
    <row r="23" spans="1:76" ht="13.5" customHeight="1">
      <c r="A23" s="19" t="s">
        <v>3</v>
      </c>
      <c r="B23" s="5">
        <v>1</v>
      </c>
      <c r="C23" s="19">
        <v>1</v>
      </c>
      <c r="D23" s="7"/>
      <c r="E23" s="25">
        <v>20</v>
      </c>
      <c r="F23" s="7" t="s">
        <v>60</v>
      </c>
      <c r="G23" s="8" t="s">
        <v>59</v>
      </c>
      <c r="H23" s="7"/>
      <c r="I23" s="22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</row>
    <row r="24" spans="1:76" ht="4.5" customHeight="1">
      <c r="A24" s="19"/>
      <c r="B24" s="19"/>
      <c r="C24" s="19"/>
      <c r="D24" s="7"/>
      <c r="E24" s="27"/>
      <c r="F24" s="7"/>
      <c r="G24" s="7"/>
      <c r="H24" s="7"/>
      <c r="I24" s="22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</row>
    <row r="25" spans="1:76">
      <c r="A25" s="7"/>
      <c r="B25" s="7"/>
      <c r="C25" s="7"/>
      <c r="D25" s="7"/>
      <c r="E25" s="20"/>
      <c r="F25" s="7"/>
      <c r="G25" s="7"/>
      <c r="H25" s="7"/>
      <c r="I25" s="22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</row>
    <row r="26" spans="1:76" ht="15.75">
      <c r="A26" s="18" t="s">
        <v>18</v>
      </c>
      <c r="B26" s="19"/>
      <c r="C26" s="19"/>
      <c r="D26" s="7"/>
      <c r="E26" s="20"/>
      <c r="F26" s="7"/>
      <c r="G26" s="7"/>
      <c r="H26" s="7"/>
      <c r="I26" s="22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</row>
    <row r="27" spans="1:76">
      <c r="A27" s="19"/>
      <c r="B27" s="19"/>
      <c r="C27" s="19"/>
      <c r="D27" s="7"/>
      <c r="E27" s="20"/>
      <c r="F27" s="7"/>
      <c r="G27" s="7"/>
      <c r="H27" s="7"/>
      <c r="I27" s="22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</row>
    <row r="28" spans="1:76">
      <c r="A28" s="19" t="s">
        <v>71</v>
      </c>
      <c r="B28" s="6">
        <v>10</v>
      </c>
      <c r="C28" s="19"/>
      <c r="D28" s="7"/>
      <c r="E28" s="20"/>
      <c r="F28" s="7"/>
      <c r="G28" s="7"/>
      <c r="H28" s="7"/>
      <c r="I28" s="22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</row>
    <row r="29" spans="1:76">
      <c r="A29" s="19" t="s">
        <v>19</v>
      </c>
      <c r="B29" s="28">
        <f>C29-45</f>
        <v>10</v>
      </c>
      <c r="C29" s="9">
        <v>55</v>
      </c>
      <c r="D29" s="7"/>
      <c r="E29" s="20"/>
      <c r="F29" s="7"/>
      <c r="G29" s="7"/>
      <c r="H29" s="7"/>
      <c r="I29" s="22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</row>
    <row r="30" spans="1:76">
      <c r="A30" s="19" t="s">
        <v>11</v>
      </c>
      <c r="B30" s="4">
        <v>0</v>
      </c>
      <c r="C30" s="19"/>
      <c r="D30" s="7"/>
      <c r="E30" s="20"/>
      <c r="F30" s="7"/>
      <c r="G30" s="7"/>
      <c r="H30" s="7"/>
      <c r="I30" s="22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</row>
    <row r="31" spans="1:76" ht="7.15" customHeight="1">
      <c r="A31" s="19"/>
      <c r="B31" s="19"/>
      <c r="C31" s="19"/>
      <c r="D31" s="7"/>
      <c r="E31" s="20"/>
      <c r="F31" s="7"/>
      <c r="G31" s="7"/>
      <c r="H31" s="7"/>
      <c r="I31" s="22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</row>
    <row r="32" spans="1:76">
      <c r="A32" s="10"/>
      <c r="B32" s="10"/>
      <c r="C32" s="10"/>
      <c r="D32" s="10"/>
      <c r="E32" s="13"/>
      <c r="F32" s="10"/>
      <c r="G32" s="10"/>
      <c r="H32" s="10"/>
      <c r="I32" s="16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7"/>
    </row>
    <row r="33" spans="1:76" ht="15.75">
      <c r="A33" s="11" t="s">
        <v>21</v>
      </c>
      <c r="B33" s="12"/>
      <c r="C33" s="12"/>
      <c r="D33" s="10"/>
      <c r="E33" s="13"/>
      <c r="F33" s="10"/>
      <c r="G33" s="10"/>
      <c r="H33" s="10"/>
      <c r="I33" s="16"/>
      <c r="J33" s="10"/>
      <c r="K33" s="11" t="s">
        <v>22</v>
      </c>
      <c r="L33" s="12"/>
      <c r="M33" s="12"/>
      <c r="N33" s="12"/>
      <c r="O33" s="10"/>
      <c r="P33" s="29" t="s">
        <v>70</v>
      </c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7"/>
    </row>
    <row r="34" spans="1:76">
      <c r="A34" s="12" t="s">
        <v>72</v>
      </c>
      <c r="B34" s="14">
        <v>8.1</v>
      </c>
      <c r="C34" s="12"/>
      <c r="D34" s="10"/>
      <c r="E34" s="13"/>
      <c r="F34" s="15"/>
      <c r="G34" s="10"/>
      <c r="H34" s="10"/>
      <c r="I34" s="16"/>
      <c r="J34" s="10"/>
      <c r="K34" s="12" t="s">
        <v>14</v>
      </c>
      <c r="L34" s="30">
        <f>Pointer!BD110</f>
        <v>165</v>
      </c>
      <c r="M34" s="31">
        <f>L34*2.203</f>
        <v>363.49499999999995</v>
      </c>
      <c r="N34" s="12"/>
      <c r="O34" s="10"/>
      <c r="P34" s="32" t="str">
        <f>IF(L34&lt;1550,"SAFE","OVERLOADED")</f>
        <v>SAFE</v>
      </c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7"/>
    </row>
    <row r="35" spans="1:76">
      <c r="A35" s="12" t="s">
        <v>75</v>
      </c>
      <c r="B35" s="14">
        <f>B34-B38</f>
        <v>-0.19835803641445615</v>
      </c>
      <c r="C35" s="12"/>
      <c r="D35" s="10"/>
      <c r="E35" s="13"/>
      <c r="F35" s="15"/>
      <c r="G35" s="10"/>
      <c r="H35" s="10"/>
      <c r="I35" s="16"/>
      <c r="J35" s="10"/>
      <c r="K35" s="12" t="s">
        <v>16</v>
      </c>
      <c r="L35" s="30">
        <f>IF(Pointer!$BH$109&lt;Pointer!$AK$89,0,IF(Pointer!$BH$109&gt;Pointer!$AG$89,Pointer!$BG$109,(Pointer!$BH$109-Pointer!$AK$89)/(Pointer!$AG$89-Pointer!$AK$89)*Pointer!$BD$110))</f>
        <v>62.187992424836516</v>
      </c>
      <c r="M35" s="31">
        <f>L35*2.203</f>
        <v>137.00014731191484</v>
      </c>
      <c r="N35" s="12"/>
      <c r="O35" s="10"/>
      <c r="P35" s="32" t="str">
        <f>IF(L35=0,"FRONT HOIST NOT LOADED","")</f>
        <v/>
      </c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7"/>
    </row>
    <row r="36" spans="1:76">
      <c r="A36" s="12" t="s">
        <v>73</v>
      </c>
      <c r="B36" s="14">
        <f>Pointer!AM110</f>
        <v>0.54164426415671441</v>
      </c>
      <c r="C36" s="12"/>
      <c r="D36" s="10"/>
      <c r="E36" s="13"/>
      <c r="F36" s="15"/>
      <c r="G36" s="10"/>
      <c r="H36" s="10"/>
      <c r="I36" s="16"/>
      <c r="J36" s="10"/>
      <c r="K36" s="12" t="s">
        <v>17</v>
      </c>
      <c r="L36" s="30">
        <f>IF(Pointer!$BH$109&lt;Pointer!$AK$89,Pointer!$BG$109,IF(Pointer!$BH$109&gt;Pointer!$AG$89,0,(Pointer!$AG$89-Pointer!$BH$109)/(Pointer!$AG$89-Pointer!$AK$89)*Pointer!$BD$110))</f>
        <v>102.81200757516348</v>
      </c>
      <c r="M36" s="31">
        <f>L36*2.203</f>
        <v>226.49485268808513</v>
      </c>
      <c r="N36" s="12"/>
      <c r="O36" s="10"/>
      <c r="P36" s="32" t="str">
        <f>IF(L36=0,"REAR HOIST NOT LOADED","")</f>
        <v/>
      </c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7"/>
    </row>
    <row r="37" spans="1:76">
      <c r="A37" s="12" t="s">
        <v>76</v>
      </c>
      <c r="B37" s="14">
        <f>MINA(Pointer!AF89:AL109)</f>
        <v>-0.70213978762856422</v>
      </c>
      <c r="C37" s="12"/>
      <c r="D37" s="10"/>
      <c r="E37" s="13"/>
      <c r="F37" s="15"/>
      <c r="G37" s="10"/>
      <c r="H37" s="10"/>
      <c r="I37" s="16"/>
      <c r="J37" s="10"/>
      <c r="K37" s="12" t="s">
        <v>69</v>
      </c>
      <c r="L37" s="30">
        <f>IF(Pointer!$BD$110&gt;1000,2000,IF(Pointer!$BD$110&gt;500,1000,500))</f>
        <v>500</v>
      </c>
      <c r="M37" s="31">
        <f>L37*2.203</f>
        <v>1101.5</v>
      </c>
      <c r="N37" s="12"/>
      <c r="O37" s="10"/>
      <c r="P37" s="32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7"/>
    </row>
    <row r="38" spans="1:76">
      <c r="A38" s="12" t="s">
        <v>74</v>
      </c>
      <c r="B38" s="14">
        <f>Pointer!AV110</f>
        <v>8.2983580364144558</v>
      </c>
      <c r="C38" s="12"/>
      <c r="D38" s="10"/>
      <c r="E38" s="13"/>
      <c r="F38" s="15"/>
      <c r="G38" s="10"/>
      <c r="H38" s="10"/>
      <c r="I38" s="16"/>
      <c r="J38" s="10"/>
      <c r="K38" s="12"/>
      <c r="L38" s="10"/>
      <c r="M38" s="10"/>
      <c r="N38" s="12"/>
      <c r="O38" s="10"/>
      <c r="P38" s="32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7"/>
    </row>
    <row r="39" spans="1:76" ht="7.15" customHeight="1">
      <c r="A39" s="12"/>
      <c r="B39" s="12"/>
      <c r="C39" s="12"/>
      <c r="D39" s="10"/>
      <c r="E39" s="13"/>
      <c r="F39" s="10"/>
      <c r="G39" s="10"/>
      <c r="H39" s="10"/>
      <c r="I39" s="16"/>
      <c r="J39" s="10"/>
      <c r="K39" s="12"/>
      <c r="L39" s="12"/>
      <c r="M39" s="12"/>
      <c r="N39" s="12"/>
      <c r="O39" s="10"/>
      <c r="P39" s="32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7"/>
    </row>
    <row r="40" spans="1:76">
      <c r="A40" s="10"/>
      <c r="B40" s="10"/>
      <c r="C40" s="10"/>
      <c r="D40" s="10"/>
      <c r="E40" s="13"/>
      <c r="F40" s="10"/>
      <c r="G40" s="10"/>
      <c r="H40" s="10"/>
      <c r="I40" s="16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7"/>
    </row>
    <row r="41" spans="1:76">
      <c r="A41" s="10"/>
      <c r="B41" s="10"/>
      <c r="C41" s="10"/>
      <c r="D41" s="10"/>
      <c r="E41" s="13"/>
      <c r="F41" s="10"/>
      <c r="G41" s="10"/>
      <c r="H41" s="10"/>
      <c r="I41" s="16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7"/>
    </row>
    <row r="42" spans="1:76">
      <c r="A42" s="10"/>
      <c r="B42" s="10"/>
      <c r="C42" s="10"/>
      <c r="D42" s="10"/>
      <c r="E42" s="13"/>
      <c r="F42" s="10"/>
      <c r="G42" s="10"/>
      <c r="H42" s="10"/>
      <c r="I42" s="16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7"/>
    </row>
    <row r="43" spans="1:76">
      <c r="A43" s="10"/>
      <c r="B43" s="10"/>
      <c r="C43" s="10"/>
      <c r="D43" s="10"/>
      <c r="E43" s="13"/>
      <c r="F43" s="10"/>
      <c r="G43" s="10"/>
      <c r="H43" s="10"/>
      <c r="I43" s="16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7"/>
    </row>
    <row r="44" spans="1:76">
      <c r="A44" s="10"/>
      <c r="B44" s="10"/>
      <c r="C44" s="10"/>
      <c r="D44" s="10"/>
      <c r="E44" s="13"/>
      <c r="F44" s="10"/>
      <c r="G44" s="10"/>
      <c r="H44" s="10"/>
      <c r="I44" s="16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7"/>
    </row>
    <row r="45" spans="1:76">
      <c r="A45" s="10"/>
      <c r="B45" s="10"/>
      <c r="C45" s="10"/>
      <c r="D45" s="10"/>
      <c r="E45" s="13"/>
      <c r="F45" s="10"/>
      <c r="G45" s="10"/>
      <c r="H45" s="10"/>
      <c r="I45" s="16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7"/>
    </row>
    <row r="46" spans="1:76">
      <c r="A46" s="10"/>
      <c r="B46" s="10"/>
      <c r="C46" s="10"/>
      <c r="D46" s="10"/>
      <c r="E46" s="13"/>
      <c r="F46" s="10"/>
      <c r="G46" s="10"/>
      <c r="H46" s="10"/>
      <c r="I46" s="16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7"/>
    </row>
    <row r="47" spans="1:76">
      <c r="A47" s="10"/>
      <c r="B47" s="10"/>
      <c r="C47" s="10"/>
      <c r="D47" s="10"/>
      <c r="E47" s="13"/>
      <c r="F47" s="10"/>
      <c r="G47" s="10"/>
      <c r="H47" s="10"/>
      <c r="I47" s="16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7"/>
    </row>
    <row r="48" spans="1:76">
      <c r="A48" s="10"/>
      <c r="B48" s="10"/>
      <c r="C48" s="10"/>
      <c r="D48" s="10"/>
      <c r="E48" s="13"/>
      <c r="F48" s="10"/>
      <c r="G48" s="10"/>
      <c r="H48" s="10"/>
      <c r="I48" s="16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7"/>
    </row>
    <row r="49" spans="1:76">
      <c r="A49" s="10"/>
      <c r="B49" s="10"/>
      <c r="C49" s="10"/>
      <c r="D49" s="10"/>
      <c r="E49" s="13"/>
      <c r="F49" s="10"/>
      <c r="G49" s="10"/>
      <c r="H49" s="10"/>
      <c r="I49" s="16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7"/>
    </row>
    <row r="50" spans="1:76">
      <c r="A50" s="10"/>
      <c r="B50" s="10"/>
      <c r="C50" s="10"/>
      <c r="D50" s="10"/>
      <c r="E50" s="13"/>
      <c r="F50" s="10"/>
      <c r="G50" s="10"/>
      <c r="H50" s="10"/>
      <c r="I50" s="16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7"/>
    </row>
    <row r="51" spans="1:76">
      <c r="A51" s="10"/>
      <c r="B51" s="10"/>
      <c r="C51" s="10"/>
      <c r="D51" s="10"/>
      <c r="E51" s="13"/>
      <c r="F51" s="10"/>
      <c r="G51" s="10"/>
      <c r="H51" s="10"/>
      <c r="I51" s="16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7"/>
    </row>
    <row r="52" spans="1:76">
      <c r="A52" s="10"/>
      <c r="B52" s="10"/>
      <c r="C52" s="10"/>
      <c r="D52" s="10"/>
      <c r="E52" s="13"/>
      <c r="F52" s="10"/>
      <c r="G52" s="10"/>
      <c r="H52" s="10"/>
      <c r="I52" s="16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7"/>
    </row>
    <row r="53" spans="1:76">
      <c r="A53" s="10"/>
      <c r="B53" s="10"/>
      <c r="C53" s="10"/>
      <c r="D53" s="10"/>
      <c r="E53" s="13"/>
      <c r="F53" s="10"/>
      <c r="G53" s="10"/>
      <c r="H53" s="10"/>
      <c r="I53" s="16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7"/>
    </row>
    <row r="54" spans="1:76">
      <c r="A54" s="10"/>
      <c r="B54" s="10"/>
      <c r="C54" s="10"/>
      <c r="D54" s="10"/>
      <c r="E54" s="13"/>
      <c r="F54" s="10"/>
      <c r="G54" s="10"/>
      <c r="H54" s="10"/>
      <c r="I54" s="16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7"/>
    </row>
    <row r="55" spans="1:76">
      <c r="A55" s="10"/>
      <c r="B55" s="10"/>
      <c r="C55" s="10"/>
      <c r="D55" s="10"/>
      <c r="E55" s="13"/>
      <c r="F55" s="10"/>
      <c r="G55" s="10"/>
      <c r="H55" s="10"/>
      <c r="I55" s="16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7"/>
    </row>
    <row r="56" spans="1:76">
      <c r="A56" s="10"/>
      <c r="B56" s="10"/>
      <c r="C56" s="10"/>
      <c r="D56" s="10"/>
      <c r="E56" s="13"/>
      <c r="F56" s="10"/>
      <c r="G56" s="10"/>
      <c r="H56" s="10"/>
      <c r="I56" s="16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7"/>
    </row>
    <row r="57" spans="1:76">
      <c r="A57" s="10"/>
      <c r="B57" s="10"/>
      <c r="C57" s="10"/>
      <c r="D57" s="10"/>
      <c r="E57" s="13"/>
      <c r="F57" s="10"/>
      <c r="G57" s="10"/>
      <c r="H57" s="10"/>
      <c r="I57" s="16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7"/>
    </row>
    <row r="58" spans="1:76">
      <c r="A58" s="10"/>
      <c r="B58" s="10"/>
      <c r="C58" s="10"/>
      <c r="D58" s="10"/>
      <c r="E58" s="13"/>
      <c r="F58" s="10"/>
      <c r="G58" s="10"/>
      <c r="H58" s="10"/>
      <c r="I58" s="16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7"/>
    </row>
    <row r="59" spans="1:76">
      <c r="A59" s="10"/>
      <c r="B59" s="10"/>
      <c r="C59" s="10"/>
      <c r="D59" s="10"/>
      <c r="E59" s="13"/>
      <c r="F59" s="10"/>
      <c r="G59" s="10"/>
      <c r="H59" s="10"/>
      <c r="I59" s="16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7"/>
    </row>
    <row r="60" spans="1:76">
      <c r="A60" s="10"/>
      <c r="B60" s="10"/>
      <c r="C60" s="10"/>
      <c r="D60" s="10"/>
      <c r="E60" s="13"/>
      <c r="F60" s="10"/>
      <c r="G60" s="10"/>
      <c r="H60" s="10"/>
      <c r="I60" s="16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33"/>
      <c r="AB60" s="34"/>
      <c r="AC60" s="33"/>
      <c r="AD60" s="35"/>
      <c r="AE60" s="33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3"/>
      <c r="BD60" s="33"/>
      <c r="BE60" s="33"/>
      <c r="BF60" s="33"/>
      <c r="BG60" s="33"/>
      <c r="BH60" s="33"/>
      <c r="BI60" s="33"/>
      <c r="BJ60" s="33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7"/>
    </row>
    <row r="61" spans="1:76">
      <c r="A61" s="10"/>
      <c r="B61" s="10"/>
      <c r="C61" s="10"/>
      <c r="D61" s="10"/>
      <c r="E61" s="13"/>
      <c r="F61" s="10"/>
      <c r="G61" s="10"/>
      <c r="H61" s="10"/>
      <c r="I61" s="16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33"/>
      <c r="AB61" s="34"/>
      <c r="AC61" s="33"/>
      <c r="AD61" s="35"/>
      <c r="AE61" s="33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3"/>
      <c r="BD61" s="33"/>
      <c r="BE61" s="33"/>
      <c r="BF61" s="33"/>
      <c r="BG61" s="33"/>
      <c r="BH61" s="33"/>
      <c r="BI61" s="33"/>
      <c r="BJ61" s="33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7"/>
    </row>
    <row r="62" spans="1:76">
      <c r="A62" s="10"/>
      <c r="B62" s="10"/>
      <c r="C62" s="10"/>
      <c r="D62" s="10"/>
      <c r="E62" s="13"/>
      <c r="F62" s="10"/>
      <c r="G62" s="10"/>
      <c r="H62" s="10"/>
      <c r="I62" s="16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33"/>
      <c r="AB62" s="34"/>
      <c r="AC62" s="33"/>
      <c r="AD62" s="35"/>
      <c r="AE62" s="33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3"/>
      <c r="BD62" s="33"/>
      <c r="BE62" s="33"/>
      <c r="BF62" s="33"/>
      <c r="BG62" s="33"/>
      <c r="BH62" s="33"/>
      <c r="BI62" s="33"/>
      <c r="BJ62" s="33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7"/>
    </row>
    <row r="63" spans="1:76">
      <c r="A63" s="10"/>
      <c r="B63" s="10"/>
      <c r="C63" s="10"/>
      <c r="D63" s="10"/>
      <c r="E63" s="13"/>
      <c r="F63" s="10"/>
      <c r="G63" s="10"/>
      <c r="H63" s="10"/>
      <c r="I63" s="16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33"/>
      <c r="AB63" s="34"/>
      <c r="AC63" s="33"/>
      <c r="AD63" s="35"/>
      <c r="AE63" s="33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3"/>
      <c r="BD63" s="33"/>
      <c r="BE63" s="33"/>
      <c r="BF63" s="33"/>
      <c r="BG63" s="33"/>
      <c r="BH63" s="33"/>
      <c r="BI63" s="33"/>
      <c r="BJ63" s="33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7"/>
    </row>
    <row r="64" spans="1:76">
      <c r="A64" s="10"/>
      <c r="B64" s="10"/>
      <c r="C64" s="10"/>
      <c r="D64" s="10"/>
      <c r="E64" s="13"/>
      <c r="F64" s="10"/>
      <c r="G64" s="10"/>
      <c r="H64" s="10"/>
      <c r="I64" s="16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33"/>
      <c r="AB64" s="34"/>
      <c r="AC64" s="33"/>
      <c r="AD64" s="35"/>
      <c r="AE64" s="33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3"/>
      <c r="BD64" s="33"/>
      <c r="BE64" s="33"/>
      <c r="BF64" s="33"/>
      <c r="BG64" s="33"/>
      <c r="BH64" s="33"/>
      <c r="BI64" s="33"/>
      <c r="BJ64" s="33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7"/>
    </row>
    <row r="65" spans="1:76">
      <c r="A65" s="10"/>
      <c r="B65" s="10"/>
      <c r="C65" s="10"/>
      <c r="D65" s="10"/>
      <c r="E65" s="13"/>
      <c r="F65" s="10"/>
      <c r="G65" s="10"/>
      <c r="H65" s="10"/>
      <c r="I65" s="16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37"/>
      <c r="AB65" s="34"/>
      <c r="AC65" s="38">
        <v>0</v>
      </c>
      <c r="AD65" s="35"/>
      <c r="AE65" s="33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3"/>
      <c r="BD65" s="33"/>
      <c r="BE65" s="33"/>
      <c r="BF65" s="33"/>
      <c r="BG65" s="33"/>
      <c r="BH65" s="33"/>
      <c r="BI65" s="33"/>
      <c r="BJ65" s="33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7"/>
    </row>
    <row r="66" spans="1:76">
      <c r="A66" s="10"/>
      <c r="B66" s="10"/>
      <c r="C66" s="10"/>
      <c r="D66" s="10"/>
      <c r="E66" s="13"/>
      <c r="F66" s="10"/>
      <c r="G66" s="10"/>
      <c r="H66" s="10"/>
      <c r="I66" s="16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39" t="s">
        <v>78</v>
      </c>
      <c r="AB66" s="34"/>
      <c r="AC66" s="40">
        <v>1</v>
      </c>
      <c r="AD66" s="35"/>
      <c r="AE66" s="33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3"/>
      <c r="BD66" s="33"/>
      <c r="BE66" s="33"/>
      <c r="BF66" s="33"/>
      <c r="BG66" s="33"/>
      <c r="BH66" s="33"/>
      <c r="BI66" s="33"/>
      <c r="BJ66" s="33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7"/>
    </row>
    <row r="67" spans="1:76">
      <c r="A67" s="10"/>
      <c r="B67" s="10"/>
      <c r="C67" s="10"/>
      <c r="D67" s="10"/>
      <c r="E67" s="13"/>
      <c r="F67" s="10"/>
      <c r="G67" s="10"/>
      <c r="H67" s="10"/>
      <c r="I67" s="16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41" t="s">
        <v>77</v>
      </c>
      <c r="AB67" s="34"/>
      <c r="AC67" s="40">
        <v>2</v>
      </c>
      <c r="AD67" s="35"/>
      <c r="AE67" s="33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3"/>
      <c r="BD67" s="33"/>
      <c r="BE67" s="33"/>
      <c r="BF67" s="33"/>
      <c r="BG67" s="33"/>
      <c r="BH67" s="33"/>
      <c r="BI67" s="33"/>
      <c r="BJ67" s="33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7"/>
    </row>
    <row r="68" spans="1:76">
      <c r="A68" s="10"/>
      <c r="B68" s="10"/>
      <c r="C68" s="10"/>
      <c r="D68" s="10"/>
      <c r="E68" s="13"/>
      <c r="F68" s="10"/>
      <c r="G68" s="10"/>
      <c r="H68" s="10"/>
      <c r="I68" s="16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33"/>
      <c r="AB68" s="34"/>
      <c r="AC68" s="40">
        <v>3</v>
      </c>
      <c r="AD68" s="35"/>
      <c r="AE68" s="33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3"/>
      <c r="BD68" s="33"/>
      <c r="BE68" s="33"/>
      <c r="BF68" s="33"/>
      <c r="BG68" s="33"/>
      <c r="BH68" s="33"/>
      <c r="BI68" s="33"/>
      <c r="BJ68" s="33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7"/>
    </row>
    <row r="69" spans="1:76">
      <c r="A69" s="10"/>
      <c r="B69" s="10"/>
      <c r="C69" s="10"/>
      <c r="D69" s="10"/>
      <c r="E69" s="13"/>
      <c r="F69" s="10"/>
      <c r="G69" s="10"/>
      <c r="H69" s="10"/>
      <c r="I69" s="16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33"/>
      <c r="AB69" s="34"/>
      <c r="AC69" s="40">
        <v>4</v>
      </c>
      <c r="AD69" s="35"/>
      <c r="AE69" s="33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3"/>
      <c r="BD69" s="33"/>
      <c r="BE69" s="33"/>
      <c r="BF69" s="33"/>
      <c r="BG69" s="33"/>
      <c r="BH69" s="33"/>
      <c r="BI69" s="33"/>
      <c r="BJ69" s="33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7"/>
    </row>
    <row r="70" spans="1:76">
      <c r="A70" s="10"/>
      <c r="B70" s="10"/>
      <c r="C70" s="10"/>
      <c r="D70" s="10"/>
      <c r="E70" s="13"/>
      <c r="F70" s="10"/>
      <c r="G70" s="10"/>
      <c r="H70" s="10"/>
      <c r="I70" s="16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33"/>
      <c r="AB70" s="34"/>
      <c r="AC70" s="40">
        <v>5</v>
      </c>
      <c r="AD70" s="35"/>
      <c r="AE70" s="33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3"/>
      <c r="BC70" s="33"/>
      <c r="BD70" s="33"/>
      <c r="BE70" s="33"/>
      <c r="BF70" s="33"/>
      <c r="BG70" s="33"/>
      <c r="BH70" s="33"/>
      <c r="BI70" s="33"/>
      <c r="BJ70" s="33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7"/>
    </row>
    <row r="71" spans="1:76">
      <c r="A71" s="10"/>
      <c r="B71" s="10"/>
      <c r="C71" s="10"/>
      <c r="D71" s="10"/>
      <c r="E71" s="13"/>
      <c r="F71" s="10"/>
      <c r="G71" s="10"/>
      <c r="H71" s="10"/>
      <c r="I71" s="16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33"/>
      <c r="AB71" s="34"/>
      <c r="AC71" s="40">
        <v>7.5</v>
      </c>
      <c r="AD71" s="35"/>
      <c r="AE71" s="33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3"/>
      <c r="BC71" s="33"/>
      <c r="BD71" s="33"/>
      <c r="BE71" s="33"/>
      <c r="BF71" s="33"/>
      <c r="BG71" s="33"/>
      <c r="BH71" s="33"/>
      <c r="BI71" s="33"/>
      <c r="BJ71" s="33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7"/>
    </row>
    <row r="72" spans="1:76">
      <c r="A72" s="10"/>
      <c r="B72" s="10"/>
      <c r="C72" s="10"/>
      <c r="D72" s="10"/>
      <c r="E72" s="13"/>
      <c r="F72" s="10"/>
      <c r="G72" s="10"/>
      <c r="H72" s="10"/>
      <c r="I72" s="16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33"/>
      <c r="AB72" s="34"/>
      <c r="AC72" s="40">
        <v>10</v>
      </c>
      <c r="AD72" s="35"/>
      <c r="AE72" s="33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3"/>
      <c r="BC72" s="33"/>
      <c r="BD72" s="33"/>
      <c r="BE72" s="33"/>
      <c r="BF72" s="33"/>
      <c r="BG72" s="33"/>
      <c r="BH72" s="33"/>
      <c r="BI72" s="33"/>
      <c r="BJ72" s="33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7"/>
    </row>
    <row r="73" spans="1:76">
      <c r="A73" s="10"/>
      <c r="B73" s="10"/>
      <c r="C73" s="10"/>
      <c r="D73" s="10"/>
      <c r="E73" s="13"/>
      <c r="F73" s="10"/>
      <c r="G73" s="10"/>
      <c r="H73" s="10"/>
      <c r="I73" s="16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33"/>
      <c r="AB73" s="34"/>
      <c r="AC73" s="40">
        <v>12.5</v>
      </c>
      <c r="AD73" s="35"/>
      <c r="AE73" s="33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3"/>
      <c r="BC73" s="33"/>
      <c r="BD73" s="33"/>
      <c r="BE73" s="33"/>
      <c r="BF73" s="33"/>
      <c r="BG73" s="33"/>
      <c r="BH73" s="33"/>
      <c r="BI73" s="33"/>
      <c r="BJ73" s="33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7"/>
    </row>
    <row r="74" spans="1:76">
      <c r="A74" s="10"/>
      <c r="B74" s="10"/>
      <c r="C74" s="10"/>
      <c r="D74" s="10"/>
      <c r="E74" s="13"/>
      <c r="F74" s="10"/>
      <c r="G74" s="10"/>
      <c r="H74" s="10"/>
      <c r="I74" s="16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33"/>
      <c r="AB74" s="34"/>
      <c r="AC74" s="40">
        <v>15</v>
      </c>
      <c r="AD74" s="35"/>
      <c r="AE74" s="33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3"/>
      <c r="BC74" s="33"/>
      <c r="BD74" s="33"/>
      <c r="BE74" s="33"/>
      <c r="BF74" s="33"/>
      <c r="BG74" s="33"/>
      <c r="BH74" s="33"/>
      <c r="BI74" s="33"/>
      <c r="BJ74" s="33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7"/>
    </row>
    <row r="75" spans="1:76">
      <c r="A75" s="10"/>
      <c r="B75" s="10"/>
      <c r="C75" s="10"/>
      <c r="D75" s="10"/>
      <c r="E75" s="13"/>
      <c r="F75" s="10"/>
      <c r="G75" s="10"/>
      <c r="H75" s="10"/>
      <c r="I75" s="16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33"/>
      <c r="AB75" s="34"/>
      <c r="AC75" s="33"/>
      <c r="AD75" s="35"/>
      <c r="AE75" s="33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3"/>
      <c r="BC75" s="33"/>
      <c r="BD75" s="33"/>
      <c r="BE75" s="33"/>
      <c r="BF75" s="33"/>
      <c r="BG75" s="33"/>
      <c r="BH75" s="33"/>
      <c r="BI75" s="33"/>
      <c r="BJ75" s="33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7"/>
    </row>
    <row r="76" spans="1:76">
      <c r="A76" s="10"/>
      <c r="B76" s="10"/>
      <c r="C76" s="10"/>
      <c r="D76" s="10"/>
      <c r="E76" s="13"/>
      <c r="F76" s="10"/>
      <c r="G76" s="10"/>
      <c r="H76" s="10"/>
      <c r="I76" s="16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33"/>
      <c r="AB76" s="34"/>
      <c r="AC76" s="33"/>
      <c r="AD76" s="35"/>
      <c r="AE76" s="33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3"/>
      <c r="BC76" s="33"/>
      <c r="BD76" s="33"/>
      <c r="BE76" s="33"/>
      <c r="BF76" s="33"/>
      <c r="BG76" s="33"/>
      <c r="BH76" s="33"/>
      <c r="BI76" s="33"/>
      <c r="BJ76" s="33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7"/>
    </row>
    <row r="77" spans="1:76">
      <c r="A77" s="10"/>
      <c r="B77" s="10"/>
      <c r="C77" s="10"/>
      <c r="D77" s="10"/>
      <c r="E77" s="13"/>
      <c r="F77" s="10"/>
      <c r="G77" s="10"/>
      <c r="H77" s="10"/>
      <c r="I77" s="16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33"/>
      <c r="AB77" s="34"/>
      <c r="AC77" s="33"/>
      <c r="AD77" s="35"/>
      <c r="AE77" s="33" t="s">
        <v>30</v>
      </c>
      <c r="AF77" s="36" t="s">
        <v>31</v>
      </c>
      <c r="AG77" s="36" t="s">
        <v>32</v>
      </c>
      <c r="AH77" s="36" t="s">
        <v>33</v>
      </c>
      <c r="AI77" s="36" t="s">
        <v>30</v>
      </c>
      <c r="AJ77" s="36"/>
      <c r="AK77" s="36" t="s">
        <v>34</v>
      </c>
      <c r="AL77" s="36" t="s">
        <v>35</v>
      </c>
      <c r="AM77" s="36" t="s">
        <v>36</v>
      </c>
      <c r="AN77" s="36" t="s">
        <v>37</v>
      </c>
      <c r="AO77" s="36" t="s">
        <v>34</v>
      </c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3"/>
      <c r="BC77" s="33"/>
      <c r="BD77" s="33"/>
      <c r="BE77" s="33"/>
      <c r="BF77" s="33"/>
      <c r="BG77" s="33"/>
      <c r="BH77" s="33"/>
      <c r="BI77" s="33"/>
      <c r="BJ77" s="33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7"/>
    </row>
    <row r="78" spans="1:76">
      <c r="A78" s="10"/>
      <c r="B78" s="10"/>
      <c r="C78" s="10"/>
      <c r="D78" s="10"/>
      <c r="E78" s="13"/>
      <c r="F78" s="10"/>
      <c r="G78" s="10"/>
      <c r="H78" s="10"/>
      <c r="I78" s="16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33" t="s">
        <v>23</v>
      </c>
      <c r="AB78" s="34"/>
      <c r="AC78" s="33"/>
      <c r="AD78" s="35"/>
      <c r="AE78" s="33">
        <v>0</v>
      </c>
      <c r="AF78" s="36">
        <f>Pointer!B5</f>
        <v>30</v>
      </c>
      <c r="AG78" s="36">
        <f>Pointer!B5+Pointer!B7</f>
        <v>30</v>
      </c>
      <c r="AH78" s="36"/>
      <c r="AI78" s="36"/>
      <c r="AJ78" s="36"/>
      <c r="AK78" s="36">
        <v>0</v>
      </c>
      <c r="AL78" s="36">
        <f>Pointer!B6</f>
        <v>2</v>
      </c>
      <c r="AM78" s="36">
        <f>Pointer!B6+Pointer!B8</f>
        <v>2</v>
      </c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3"/>
      <c r="BC78" s="33"/>
      <c r="BD78" s="33"/>
      <c r="BE78" s="33"/>
      <c r="BF78" s="33"/>
      <c r="BG78" s="33"/>
      <c r="BH78" s="33"/>
      <c r="BI78" s="33"/>
      <c r="BJ78" s="33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7"/>
    </row>
    <row r="79" spans="1:76">
      <c r="A79" s="10"/>
      <c r="B79" s="10"/>
      <c r="C79" s="10"/>
      <c r="D79" s="10"/>
      <c r="E79" s="13"/>
      <c r="F79" s="10"/>
      <c r="G79" s="10"/>
      <c r="H79" s="10"/>
      <c r="I79" s="16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33" t="s">
        <v>25</v>
      </c>
      <c r="AB79" s="34"/>
      <c r="AC79" s="33" t="s">
        <v>77</v>
      </c>
      <c r="AD79" s="35"/>
      <c r="AE79" s="33">
        <f>Pointer!B12</f>
        <v>0</v>
      </c>
      <c r="AF79" s="36">
        <f>Pointer!B12+Pointer!B15</f>
        <v>0</v>
      </c>
      <c r="AG79" s="36">
        <f>AF79</f>
        <v>0</v>
      </c>
      <c r="AH79" s="36">
        <f>AE79</f>
        <v>0</v>
      </c>
      <c r="AI79" s="36">
        <f>AE79</f>
        <v>0</v>
      </c>
      <c r="AJ79" s="36"/>
      <c r="AK79" s="36">
        <f>Pointer!B13</f>
        <v>0</v>
      </c>
      <c r="AL79" s="36">
        <f>Pointer!B13+Pointer!B14</f>
        <v>0</v>
      </c>
      <c r="AM79" s="36">
        <f>AL79-1</f>
        <v>-1</v>
      </c>
      <c r="AN79" s="36">
        <f>AK79-1</f>
        <v>-1</v>
      </c>
      <c r="AO79" s="36">
        <f>AK79</f>
        <v>0</v>
      </c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3"/>
      <c r="BC79" s="33"/>
      <c r="BD79" s="33"/>
      <c r="BE79" s="33"/>
      <c r="BF79" s="33"/>
      <c r="BG79" s="33"/>
      <c r="BH79" s="33"/>
      <c r="BI79" s="33"/>
      <c r="BJ79" s="33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7"/>
    </row>
    <row r="80" spans="1:76">
      <c r="A80" s="10"/>
      <c r="B80" s="10"/>
      <c r="C80" s="10"/>
      <c r="D80" s="10"/>
      <c r="E80" s="13"/>
      <c r="F80" s="10"/>
      <c r="G80" s="10"/>
      <c r="H80" s="10"/>
      <c r="I80" s="16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33" t="s">
        <v>24</v>
      </c>
      <c r="AB80" s="34"/>
      <c r="AC80" s="33"/>
      <c r="AD80" s="35"/>
      <c r="AE80" s="33">
        <f>Pointer!B18</f>
        <v>0</v>
      </c>
      <c r="AF80" s="36">
        <f>Pointer!B18+Pointer!B21</f>
        <v>0</v>
      </c>
      <c r="AG80" s="36">
        <f>AF80</f>
        <v>0</v>
      </c>
      <c r="AH80" s="36">
        <f>AE80</f>
        <v>0</v>
      </c>
      <c r="AI80" s="36">
        <f>AE80</f>
        <v>0</v>
      </c>
      <c r="AJ80" s="36"/>
      <c r="AK80" s="36">
        <f>Pointer!B19</f>
        <v>0</v>
      </c>
      <c r="AL80" s="36">
        <f>Pointer!B19+Pointer!B20</f>
        <v>0</v>
      </c>
      <c r="AM80" s="36">
        <f>AL80-1</f>
        <v>-1</v>
      </c>
      <c r="AN80" s="36">
        <f>AK80-1</f>
        <v>-1</v>
      </c>
      <c r="AO80" s="36">
        <f>AK80</f>
        <v>0</v>
      </c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3"/>
      <c r="BC80" s="33"/>
      <c r="BD80" s="33"/>
      <c r="BE80" s="33"/>
      <c r="BF80" s="33"/>
      <c r="BG80" s="33"/>
      <c r="BH80" s="33"/>
      <c r="BI80" s="33"/>
      <c r="BJ80" s="33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7"/>
    </row>
    <row r="81" spans="1:76">
      <c r="A81" s="10"/>
      <c r="B81" s="10"/>
      <c r="C81" s="10"/>
      <c r="D81" s="10"/>
      <c r="E81" s="13"/>
      <c r="F81" s="10"/>
      <c r="G81" s="10"/>
      <c r="H81" s="10"/>
      <c r="I81" s="16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33" t="s">
        <v>26</v>
      </c>
      <c r="AB81" s="34"/>
      <c r="AC81" s="33"/>
      <c r="AD81" s="35"/>
      <c r="AE81" s="33">
        <f>AE78</f>
        <v>0</v>
      </c>
      <c r="AF81" s="36">
        <f>AF78</f>
        <v>30</v>
      </c>
      <c r="AG81" s="36">
        <f>AG78</f>
        <v>30</v>
      </c>
      <c r="AH81" s="36"/>
      <c r="AI81" s="36"/>
      <c r="AJ81" s="36"/>
      <c r="AK81" s="36">
        <f>AK78+Pointer!$B$9</f>
        <v>1.5</v>
      </c>
      <c r="AL81" s="36">
        <f>AL78+Pointer!$B$9</f>
        <v>3.5</v>
      </c>
      <c r="AM81" s="36">
        <f>AM78+Pointer!$B$9</f>
        <v>3.5</v>
      </c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3"/>
      <c r="BC81" s="33"/>
      <c r="BD81" s="33"/>
      <c r="BE81" s="33"/>
      <c r="BF81" s="33"/>
      <c r="BG81" s="33"/>
      <c r="BH81" s="33"/>
      <c r="BI81" s="33"/>
      <c r="BJ81" s="33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7"/>
    </row>
    <row r="82" spans="1:76">
      <c r="A82" s="10"/>
      <c r="B82" s="10"/>
      <c r="C82" s="10"/>
      <c r="D82" s="10"/>
      <c r="E82" s="13"/>
      <c r="F82" s="10"/>
      <c r="G82" s="10"/>
      <c r="H82" s="10"/>
      <c r="I82" s="16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33" t="s">
        <v>27</v>
      </c>
      <c r="AB82" s="34"/>
      <c r="AC82" s="33"/>
      <c r="AD82" s="35"/>
      <c r="AE82" s="33">
        <f>AE79</f>
        <v>0</v>
      </c>
      <c r="AF82" s="36">
        <f>AF79</f>
        <v>0</v>
      </c>
      <c r="AG82" s="36"/>
      <c r="AH82" s="36"/>
      <c r="AI82" s="36"/>
      <c r="AJ82" s="36"/>
      <c r="AK82" s="36">
        <f>AK79+Pointer!B23</f>
        <v>1</v>
      </c>
      <c r="AL82" s="36">
        <f>AL79+Pointer!B23</f>
        <v>1</v>
      </c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3"/>
      <c r="BC82" s="33"/>
      <c r="BD82" s="33"/>
      <c r="BE82" s="33"/>
      <c r="BF82" s="33"/>
      <c r="BG82" s="33"/>
      <c r="BH82" s="33"/>
      <c r="BI82" s="33"/>
      <c r="BJ82" s="33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7"/>
    </row>
    <row r="83" spans="1:76">
      <c r="A83" s="10"/>
      <c r="B83" s="10"/>
      <c r="C83" s="10"/>
      <c r="D83" s="10"/>
      <c r="E83" s="13"/>
      <c r="F83" s="10"/>
      <c r="G83" s="10"/>
      <c r="H83" s="10"/>
      <c r="I83" s="16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33" t="s">
        <v>28</v>
      </c>
      <c r="AB83" s="34"/>
      <c r="AC83" s="33"/>
      <c r="AD83" s="35"/>
      <c r="AE83" s="33">
        <f>AE80</f>
        <v>0</v>
      </c>
      <c r="AF83" s="36">
        <f>AF80</f>
        <v>0</v>
      </c>
      <c r="AG83" s="36"/>
      <c r="AH83" s="36"/>
      <c r="AI83" s="36"/>
      <c r="AJ83" s="36"/>
      <c r="AK83" s="36">
        <f>AK80+Pointer!B23</f>
        <v>1</v>
      </c>
      <c r="AL83" s="36">
        <f>AL80+Pointer!B23</f>
        <v>1</v>
      </c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3"/>
      <c r="BC83" s="33"/>
      <c r="BD83" s="33"/>
      <c r="BE83" s="33"/>
      <c r="BF83" s="33"/>
      <c r="BG83" s="33"/>
      <c r="BH83" s="33"/>
      <c r="BI83" s="33"/>
      <c r="BJ83" s="33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7"/>
    </row>
    <row r="84" spans="1:76">
      <c r="A84" s="10"/>
      <c r="B84" s="10"/>
      <c r="C84" s="10"/>
      <c r="D84" s="10"/>
      <c r="E84" s="13"/>
      <c r="F84" s="10"/>
      <c r="G84" s="10"/>
      <c r="H84" s="10"/>
      <c r="I84" s="16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33" t="s">
        <v>39</v>
      </c>
      <c r="AB84" s="34"/>
      <c r="AC84" s="33"/>
      <c r="AD84" s="35"/>
      <c r="AE84" s="33">
        <f>MAXA(AE78:AJ83)+5</f>
        <v>35</v>
      </c>
      <c r="AF84" s="36"/>
      <c r="AG84" s="36"/>
      <c r="AH84" s="36"/>
      <c r="AI84" s="36"/>
      <c r="AJ84" s="36"/>
      <c r="AK84" s="36">
        <f>MAXA(AK78:AO83,AO90)+5</f>
        <v>15</v>
      </c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3"/>
      <c r="BC84" s="33"/>
      <c r="BD84" s="33"/>
      <c r="BE84" s="33"/>
      <c r="BF84" s="33"/>
      <c r="BG84" s="33"/>
      <c r="BH84" s="33"/>
      <c r="BI84" s="33"/>
      <c r="BJ84" s="33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7"/>
    </row>
    <row r="85" spans="1:76">
      <c r="A85" s="10"/>
      <c r="B85" s="10"/>
      <c r="C85" s="10"/>
      <c r="D85" s="10"/>
      <c r="E85" s="13"/>
      <c r="F85" s="10"/>
      <c r="G85" s="10"/>
      <c r="H85" s="10"/>
      <c r="I85" s="16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33" t="s">
        <v>38</v>
      </c>
      <c r="AB85" s="34"/>
      <c r="AC85" s="33"/>
      <c r="AD85" s="35"/>
      <c r="AE85" s="33">
        <v>0</v>
      </c>
      <c r="AF85" s="36">
        <f>IF(AE84&gt;AK84*2,AE84,AK84*2)</f>
        <v>35</v>
      </c>
      <c r="AG85" s="36">
        <f>IF(AE84&gt;AK84*2,AE84,AK84*2)</f>
        <v>35</v>
      </c>
      <c r="AH85" s="36"/>
      <c r="AI85" s="36"/>
      <c r="AJ85" s="36"/>
      <c r="AK85" s="36">
        <v>0</v>
      </c>
      <c r="AL85" s="36">
        <v>0</v>
      </c>
      <c r="AM85" s="36">
        <f>IF(AE84/2&gt;AK84,AE84/2,AK84)</f>
        <v>17.5</v>
      </c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3"/>
      <c r="BC85" s="33"/>
      <c r="BD85" s="33"/>
      <c r="BE85" s="33"/>
      <c r="BF85" s="33"/>
      <c r="BG85" s="33"/>
      <c r="BH85" s="33"/>
      <c r="BI85" s="33"/>
      <c r="BJ85" s="33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7"/>
    </row>
    <row r="86" spans="1:76">
      <c r="A86" s="10"/>
      <c r="B86" s="10"/>
      <c r="C86" s="10"/>
      <c r="D86" s="10"/>
      <c r="E86" s="13"/>
      <c r="F86" s="10"/>
      <c r="G86" s="10"/>
      <c r="H86" s="10"/>
      <c r="I86" s="16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33" t="s">
        <v>40</v>
      </c>
      <c r="AB86" s="34"/>
      <c r="AC86" s="33"/>
      <c r="AD86" s="35"/>
      <c r="AE86" s="33">
        <v>45</v>
      </c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3"/>
      <c r="BC86" s="33"/>
      <c r="BD86" s="33"/>
      <c r="BE86" s="33"/>
      <c r="BF86" s="33"/>
      <c r="BG86" s="33"/>
      <c r="BH86" s="33"/>
      <c r="BI86" s="33"/>
      <c r="BJ86" s="33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7"/>
    </row>
    <row r="87" spans="1:76">
      <c r="A87" s="10"/>
      <c r="B87" s="10"/>
      <c r="C87" s="10"/>
      <c r="D87" s="10"/>
      <c r="E87" s="13"/>
      <c r="F87" s="10"/>
      <c r="G87" s="10"/>
      <c r="H87" s="10"/>
      <c r="I87" s="16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33"/>
      <c r="AB87" s="34"/>
      <c r="AC87" s="33"/>
      <c r="AD87" s="35"/>
      <c r="AE87" s="33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3"/>
      <c r="BD87" s="33"/>
      <c r="BE87" s="33"/>
      <c r="BF87" s="33"/>
      <c r="BG87" s="33"/>
      <c r="BH87" s="33"/>
      <c r="BI87" s="33"/>
      <c r="BJ87" s="33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7"/>
    </row>
    <row r="88" spans="1:76">
      <c r="A88" s="10"/>
      <c r="B88" s="10"/>
      <c r="C88" s="10"/>
      <c r="D88" s="10"/>
      <c r="E88" s="13"/>
      <c r="F88" s="10"/>
      <c r="G88" s="10"/>
      <c r="H88" s="10"/>
      <c r="I88" s="16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33"/>
      <c r="AB88" s="34"/>
      <c r="AC88" s="42" t="s">
        <v>42</v>
      </c>
      <c r="AD88" s="42" t="s">
        <v>55</v>
      </c>
      <c r="AE88" s="42" t="s">
        <v>40</v>
      </c>
      <c r="AF88" s="43" t="s">
        <v>43</v>
      </c>
      <c r="AG88" s="43" t="s">
        <v>46</v>
      </c>
      <c r="AH88" s="43" t="s">
        <v>47</v>
      </c>
      <c r="AI88" s="43" t="s">
        <v>50</v>
      </c>
      <c r="AJ88" s="43" t="s">
        <v>52</v>
      </c>
      <c r="AK88" s="43" t="s">
        <v>51</v>
      </c>
      <c r="AL88" s="43" t="s">
        <v>43</v>
      </c>
      <c r="AM88" s="43" t="s">
        <v>62</v>
      </c>
      <c r="AN88" s="33"/>
      <c r="AO88" s="43" t="s">
        <v>44</v>
      </c>
      <c r="AP88" s="43" t="s">
        <v>48</v>
      </c>
      <c r="AQ88" s="43" t="s">
        <v>49</v>
      </c>
      <c r="AR88" s="43" t="s">
        <v>45</v>
      </c>
      <c r="AS88" s="43" t="s">
        <v>53</v>
      </c>
      <c r="AT88" s="43" t="s">
        <v>54</v>
      </c>
      <c r="AU88" s="43" t="s">
        <v>44</v>
      </c>
      <c r="AV88" s="43" t="s">
        <v>61</v>
      </c>
      <c r="AW88" s="36"/>
      <c r="AX88" s="36"/>
      <c r="AY88" s="43" t="s">
        <v>47</v>
      </c>
      <c r="AZ88" s="43" t="s">
        <v>57</v>
      </c>
      <c r="BA88" s="43" t="s">
        <v>49</v>
      </c>
      <c r="BB88" s="43" t="s">
        <v>58</v>
      </c>
      <c r="BC88" s="33"/>
      <c r="BD88" s="43" t="s">
        <v>68</v>
      </c>
      <c r="BE88" s="43" t="s">
        <v>63</v>
      </c>
      <c r="BF88" s="43" t="s">
        <v>64</v>
      </c>
      <c r="BG88" s="43" t="s">
        <v>67</v>
      </c>
      <c r="BH88" s="43" t="s">
        <v>65</v>
      </c>
      <c r="BI88" s="43" t="s">
        <v>66</v>
      </c>
      <c r="BJ88" s="33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7"/>
    </row>
    <row r="89" spans="1:76">
      <c r="A89" s="10"/>
      <c r="B89" s="10"/>
      <c r="C89" s="10"/>
      <c r="D89" s="10"/>
      <c r="E89" s="13"/>
      <c r="F89" s="10"/>
      <c r="G89" s="10"/>
      <c r="H89" s="10"/>
      <c r="I89" s="16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44" t="s">
        <v>29</v>
      </c>
      <c r="AB89" s="45"/>
      <c r="AC89" s="33" t="s">
        <v>56</v>
      </c>
      <c r="AD89" s="35"/>
      <c r="AE89" s="33">
        <f>Pointer!B29</f>
        <v>10</v>
      </c>
      <c r="AF89" s="36">
        <f>AI89+0.08*SIN(PI()*AE89/180)</f>
        <v>1.3891854213354426E-2</v>
      </c>
      <c r="AG89" s="36">
        <f>AF89+0.4*COS(PI()*AE89/180)</f>
        <v>0.40781495541823765</v>
      </c>
      <c r="AH89" s="36">
        <f>AI89+0.4*COS(PI()*AE89/180)</f>
        <v>0.39392310120488322</v>
      </c>
      <c r="AI89" s="36">
        <f>AF90</f>
        <v>0</v>
      </c>
      <c r="AJ89" s="36">
        <f>AI89-0.28*COS(PI()*AE89/180)</f>
        <v>-0.27574617084341829</v>
      </c>
      <c r="AK89" s="36">
        <f>AF89-0.28*COS(PI()*AE89/180)</f>
        <v>-0.26185431663006387</v>
      </c>
      <c r="AL89" s="36">
        <f t="shared" ref="AL89:AL109" si="0">AF89</f>
        <v>1.3891854213354426E-2</v>
      </c>
      <c r="AM89" s="36"/>
      <c r="AN89" s="36"/>
      <c r="AO89" s="36">
        <f>AR89+0.08*COS(PI()*AE89/180)</f>
        <v>10.078784620240977</v>
      </c>
      <c r="AP89" s="36">
        <f>AO89-0.28*SIN(PI()*AE89/180)</f>
        <v>10.030163130494238</v>
      </c>
      <c r="AQ89" s="36">
        <f>AR89-0.28*SIN(PI()*AE89/180)</f>
        <v>9.9513785102532601</v>
      </c>
      <c r="AR89" s="36">
        <f>AO90</f>
        <v>10</v>
      </c>
      <c r="AS89" s="36">
        <f>AR89+0.28*SIN(PI()*AE89/180)</f>
        <v>10.04862148974674</v>
      </c>
      <c r="AT89" s="36">
        <f>AO89+0.28*SIN(PI()*AE89/180)</f>
        <v>10.127406109987717</v>
      </c>
      <c r="AU89" s="36">
        <f t="shared" ref="AU89:AU109" si="1">AO89</f>
        <v>10.078784620240977</v>
      </c>
      <c r="AV89" s="36"/>
      <c r="AW89" s="36"/>
      <c r="AX89" s="36"/>
      <c r="AY89" s="36"/>
      <c r="AZ89" s="36"/>
      <c r="BA89" s="36"/>
      <c r="BB89" s="36"/>
      <c r="BC89" s="33"/>
      <c r="BD89" s="33">
        <v>15</v>
      </c>
      <c r="BE89" s="36">
        <f>AH89-0.595*COS(PI()*AE89/180)+0.04*SIN(PI()*AE89/180)</f>
        <v>-0.18509158473070333</v>
      </c>
      <c r="BF89" s="36">
        <f>AQ89+0.595*SIN(PI()*AE89/180)+0.04*COS(PI()*AE89/180)</f>
        <v>10.094091486085572</v>
      </c>
      <c r="BG89" s="33">
        <v>40</v>
      </c>
      <c r="BH89" s="36">
        <f>BE89</f>
        <v>-0.18509158473070333</v>
      </c>
      <c r="BI89" s="36">
        <f>BF89</f>
        <v>10.094091486085572</v>
      </c>
      <c r="BJ89" s="33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7"/>
    </row>
    <row r="90" spans="1:76">
      <c r="A90" s="10"/>
      <c r="B90" s="10"/>
      <c r="C90" s="10"/>
      <c r="D90" s="10"/>
      <c r="E90" s="13"/>
      <c r="F90" s="10"/>
      <c r="G90" s="10"/>
      <c r="H90" s="10"/>
      <c r="I90" s="16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44" t="s">
        <v>41</v>
      </c>
      <c r="AB90" s="45">
        <v>1</v>
      </c>
      <c r="AC90" s="33" t="str">
        <f>Pointer!F4</f>
        <v>GL20</v>
      </c>
      <c r="AD90" s="35"/>
      <c r="AE90" s="33">
        <f>Pointer!B29</f>
        <v>10</v>
      </c>
      <c r="AF90" s="46">
        <f>Pointer!B30</f>
        <v>0</v>
      </c>
      <c r="AG90" s="46">
        <f>IF(AC90="","",AF90+0.55*COS(PI()*AE90/180))</f>
        <v>0.54164426415671441</v>
      </c>
      <c r="AH90" s="46">
        <f>IF(AC90="","",AI90+0.55*COS(PI()*AE90/180))</f>
        <v>0.49996870151665113</v>
      </c>
      <c r="AI90" s="46">
        <f>IF(AC90="","",AF90-IF(AC90="AB37",0.6,0.24)*SIN(PI()*AE90/180))</f>
        <v>-4.1675562640063279E-2</v>
      </c>
      <c r="AJ90" s="46">
        <f t="shared" ref="AJ90:AJ109" si="2">IF(AC90="AB37",AI90-0.26*COS(PI()*AE90/180),AI90)</f>
        <v>-4.1675562640063279E-2</v>
      </c>
      <c r="AK90" s="46">
        <f t="shared" ref="AK90:AK109" si="3">IF(AC90="AB37",AF90-0.26*COS(PI()*AE90/180),AF90)</f>
        <v>0</v>
      </c>
      <c r="AL90" s="46">
        <f t="shared" si="0"/>
        <v>0</v>
      </c>
      <c r="AM90" s="46">
        <f t="shared" ref="AM90:AM109" si="4">IF(MAXA(AG90:AH90)=0,-1000,MAXA(AG90:AH90))</f>
        <v>0.54164426415671441</v>
      </c>
      <c r="AN90" s="36"/>
      <c r="AO90" s="46">
        <f>Pointer!B28</f>
        <v>10</v>
      </c>
      <c r="AP90" s="46">
        <f>IF(AC90="","",AO90-0.6*SIN(PI()*AE90/180))</f>
        <v>9.8958110933998427</v>
      </c>
      <c r="AQ90" s="46">
        <f>IF(AC90="","",AR90-0.6*SIN(PI()*AE90/180))</f>
        <v>9.6594572326769121</v>
      </c>
      <c r="AR90" s="46">
        <f>IF(AC90="","",AO90-IF(AC90="ÄB37",0.6,0.24)*COS(PI()*AE90/180))</f>
        <v>9.7636461392770695</v>
      </c>
      <c r="AS90" s="46">
        <f>IF(AC90="GB18",AR90+0.26*SIN(PI()*AE90/180),AR90)</f>
        <v>9.7636461392770695</v>
      </c>
      <c r="AT90" s="46">
        <f>IF(AC90="GB18",AO90+0.26*SIN(PI()*AE90/180),AO90)</f>
        <v>10</v>
      </c>
      <c r="AU90" s="46">
        <f t="shared" si="1"/>
        <v>10</v>
      </c>
      <c r="AV90" s="46">
        <f t="shared" ref="AV90:AV109" si="5">IF(MINA(AQ90:AS90)=0,1000,MINA(AQ90:AS90))</f>
        <v>9.6594572326769121</v>
      </c>
      <c r="AW90" s="36"/>
      <c r="AX90" s="36"/>
      <c r="AY90" s="46">
        <f>IF(AC90="GL20",AH90,0)</f>
        <v>0.49996870151665113</v>
      </c>
      <c r="AZ90" s="46">
        <f>IF(AC90="GL20",IF((AQ90-(Pointer!$B$5+Pointer!$B$7)*TAN(AE90*PI()/180))&gt;(Pointer!$B$6+Pointer!$B$8+Pointer!$B$9),Pointer!$B$5+Pointer!$B$7,IF((AQ90-Pointer!$B$5*TAN(AE90*PI()/180))&gt;(Pointer!$B$6+Pointer!$B$9),(Pointer!$B$6+Pointer!$B$9-Pointer!$B$5*Pointer!$B$8/Pointer!$B$7-AQ90-AH90*TAN(AE90*PI()/180))/(-TAN(AE90*PI()/180)-(Pointer!$B$8/Pointer!$B$7)),((Pointer!$B$9-AQ90-AH90*TAN(AE90*PI()/180))/(-TAN(AE90*PI()/180)-(Pointer!$B$6)/Pointer!$B$5)))),0)</f>
        <v>30</v>
      </c>
      <c r="BA90" s="46">
        <f>IF(AC90="GL20",AQ90,0)</f>
        <v>9.6594572326769121</v>
      </c>
      <c r="BB90" s="46">
        <f>IF(AC90="GL20",AQ90+AH90*TAN(AE90*PI()/180)-AZ90*TAN(AE90*PI()/180),0)</f>
        <v>4.4578057830101265</v>
      </c>
      <c r="BC90" s="33"/>
      <c r="BD90" s="46">
        <f>IF(AC90="GB18",65,IF(AC90="GL20",25,0))</f>
        <v>25</v>
      </c>
      <c r="BE90" s="46">
        <f>IF(AC90="",0,AH90-IF(AC90="GB18",0.44,0.263)*COS(PI()*AE90/180)+IF(AC90="GB18",0.3,0.23)*SIN(PI()*AE90/180))</f>
        <v>0.2809033433378344</v>
      </c>
      <c r="BF90" s="46">
        <f>IF(AC90="",0,AQ90+IF(AC90="GB18",0.44,0.26)*SIN(PI()*AE90/180)+IF(AC90="GB18",0.3,0.23)*COS(PI()*AE90/180))</f>
        <v>9.9311115420631211</v>
      </c>
      <c r="BG90" s="46">
        <f t="shared" ref="BG90:BG109" si="6">BD90+BG89</f>
        <v>65</v>
      </c>
      <c r="BH90" s="46">
        <f t="shared" ref="BH90:BH109" si="7">BE90+(BG89*(BH89-BE90)/(BG89+BD90))</f>
        <v>-5.8627662428041849E-3</v>
      </c>
      <c r="BI90" s="46">
        <f t="shared" ref="BI90:BI109" si="8">BF90+(BG89*(BI89-BF90)/(BG89+BD90))</f>
        <v>10.031406892230784</v>
      </c>
      <c r="BJ90" s="33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7"/>
    </row>
    <row r="91" spans="1:76">
      <c r="A91" s="10"/>
      <c r="B91" s="10"/>
      <c r="C91" s="10"/>
      <c r="D91" s="10"/>
      <c r="E91" s="13"/>
      <c r="F91" s="10"/>
      <c r="G91" s="10"/>
      <c r="H91" s="10"/>
      <c r="I91" s="16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44" t="s">
        <v>41</v>
      </c>
      <c r="AB91" s="45">
        <f t="shared" ref="AB91:AB109" si="9">AB90+1</f>
        <v>2</v>
      </c>
      <c r="AC91" s="33" t="str">
        <f>IF(AC90="","",Pointer!F5)</f>
        <v>GL20</v>
      </c>
      <c r="AD91" s="35" t="str">
        <f>Pointer!G5</f>
        <v>5</v>
      </c>
      <c r="AE91" s="33">
        <f t="shared" ref="AE91:AE109" si="10">AE90+IF(AC91="AB37",0,AD91)</f>
        <v>15</v>
      </c>
      <c r="AF91" s="46">
        <f>IF(AC91="","",AF90-IF(AC90="AB37",0.6,0.24)*SIN(PI()*AE90/180))</f>
        <v>-4.1675562640063279E-2</v>
      </c>
      <c r="AG91" s="46">
        <f t="shared" ref="AG91:AG99" si="11">IF(AC91="","",AF91+0.55*COS(PI()*AE91/180))</f>
        <v>0.48958364181892439</v>
      </c>
      <c r="AH91" s="46">
        <f t="shared" ref="AH91:AH99" si="12">IF(AC91="","",AI91+0.55*COS(PI()*AE91/180))</f>
        <v>0.42746707099431941</v>
      </c>
      <c r="AI91" s="46">
        <f t="shared" ref="AI91:AI100" si="13">IF(AC91="","",AF91-IF(AC91="AB37",0.6,0.24)*SIN(PI()*AE91/180))</f>
        <v>-0.10379213346466826</v>
      </c>
      <c r="AJ91" s="46">
        <f t="shared" si="2"/>
        <v>-0.10379213346466826</v>
      </c>
      <c r="AK91" s="46">
        <f t="shared" si="3"/>
        <v>-4.1675562640063279E-2</v>
      </c>
      <c r="AL91" s="46">
        <f t="shared" si="0"/>
        <v>-4.1675562640063279E-2</v>
      </c>
      <c r="AM91" s="46">
        <f t="shared" si="4"/>
        <v>0.48958364181892439</v>
      </c>
      <c r="AN91" s="36"/>
      <c r="AO91" s="46">
        <f>IF(AC91="","",AO90-IF(AC90="ÄB37",0.6,0.24)*COS(PI()*AE90/180))</f>
        <v>9.7636461392770695</v>
      </c>
      <c r="AP91" s="46">
        <f t="shared" ref="AP91:AP109" si="14">IF(AC91="","",AO91-0.6*SIN(PI()*AE91/180))</f>
        <v>9.6083547122155579</v>
      </c>
      <c r="AQ91" s="46">
        <f t="shared" ref="AQ91:AQ109" si="15">IF(AC91="","",AR91-0.6*SIN(PI()*AE91/180))</f>
        <v>9.3765325139061808</v>
      </c>
      <c r="AR91" s="46">
        <f t="shared" ref="AR91:AR100" si="16">IF(AC91="","",AO91-IF(AC91="ÄB37",0.6,0.24)*COS(PI()*AE91/180))</f>
        <v>9.5318239409676924</v>
      </c>
      <c r="AS91" s="46">
        <f t="shared" ref="AS91:AS101" si="17">IF(AC91="GB18",AR91+0.26*SIN(PI()*AE91/180),AR91)</f>
        <v>9.5318239409676924</v>
      </c>
      <c r="AT91" s="46">
        <f t="shared" ref="AT91:AT101" si="18">IF(AC91="GB18",AO91+0.26*SIN(PI()*AE91/180),AO91)</f>
        <v>9.7636461392770695</v>
      </c>
      <c r="AU91" s="46">
        <f t="shared" si="1"/>
        <v>9.7636461392770695</v>
      </c>
      <c r="AV91" s="46">
        <f t="shared" si="5"/>
        <v>9.3765325139061808</v>
      </c>
      <c r="AW91" s="36"/>
      <c r="AX91" s="36"/>
      <c r="AY91" s="46">
        <f t="shared" ref="AY91:AY109" si="19">IF(AC91="GL20",AH91,0)</f>
        <v>0.42746707099431941</v>
      </c>
      <c r="AZ91" s="46">
        <f>IF(AC91="GL20",IF((AQ91-(Pointer!$B$5+Pointer!$B$7)*TAN(AE91*PI()/180))&gt;(Pointer!$B$6+Pointer!$B$8+Pointer!$B$9),Pointer!$B$5+Pointer!$B$7,IF((AQ91-Pointer!$B$5*TAN(AE91*PI()/180))&gt;(Pointer!$B$6+Pointer!$B$9),(Pointer!$B$6+Pointer!$B$9-Pointer!$B$5*Pointer!$B$8/Pointer!$B$7-AQ91-AH91*TAN(AE91*PI()/180))/(-TAN(AE91*PI()/180)-(Pointer!$B$8/Pointer!$B$7)),((Pointer!$B$9-AQ91-AH91*TAN(AE91*PI()/180))/(-TAN(AE91*PI()/180)-(Pointer!$B$6)/Pointer!$B$5)))),0)</f>
        <v>23.881330645582661</v>
      </c>
      <c r="BA91" s="46">
        <f t="shared" ref="BA91:BA109" si="20">IF(AC91="GL20",AQ91,0)</f>
        <v>9.3765325139061808</v>
      </c>
      <c r="BB91" s="46">
        <f t="shared" ref="BB91:BB108" si="21">IF(AC91="GL20",AQ91+AH91*TAN(AE91*PI()/180)-AZ91*TAN(AE91*PI()/180),0)</f>
        <v>3.0920887097055099</v>
      </c>
      <c r="BC91" s="33"/>
      <c r="BD91" s="46">
        <f t="shared" ref="BD91:BD109" si="22">IF(AC91="GB18",65,IF(AC91="GL20",25,0))</f>
        <v>25</v>
      </c>
      <c r="BE91" s="46">
        <f t="shared" ref="BE91:BE109" si="23">IF(AC91="",0,AH91-IF(AC91="GB18",0.44,0.263)*COS(PI()*AE91/180)+IF(AC91="GB18",0.3,0.23)*SIN(PI()*AE91/180))</f>
        <v>0.2329569590538742</v>
      </c>
      <c r="BF91" s="46">
        <f t="shared" ref="BF91:BF109" si="24">IF(AC91="",0,AQ91+IF(AC91="GB18",0.44,0.26)*SIN(PI()*AE91/180)+IF(AC91="GB18",0.3,0.23)*COS(PI()*AE91/180))</f>
        <v>9.6659884056793217</v>
      </c>
      <c r="BG91" s="46">
        <f t="shared" si="6"/>
        <v>90</v>
      </c>
      <c r="BH91" s="46">
        <f t="shared" si="7"/>
        <v>6.047604633960646E-2</v>
      </c>
      <c r="BI91" s="46">
        <f t="shared" si="8"/>
        <v>9.9299017570775998</v>
      </c>
      <c r="BJ91" s="33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7"/>
    </row>
    <row r="92" spans="1:76">
      <c r="A92" s="10"/>
      <c r="B92" s="10"/>
      <c r="C92" s="10"/>
      <c r="D92" s="10"/>
      <c r="E92" s="13"/>
      <c r="F92" s="10"/>
      <c r="G92" s="10"/>
      <c r="H92" s="10"/>
      <c r="I92" s="16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44" t="s">
        <v>41</v>
      </c>
      <c r="AB92" s="45">
        <f t="shared" si="9"/>
        <v>3</v>
      </c>
      <c r="AC92" s="33" t="str">
        <f>IF(AC91="","",Pointer!F6)</f>
        <v>GL20</v>
      </c>
      <c r="AD92" s="35" t="str">
        <f>Pointer!G6</f>
        <v>7,5</v>
      </c>
      <c r="AE92" s="33">
        <f t="shared" si="10"/>
        <v>22.5</v>
      </c>
      <c r="AF92" s="46">
        <f t="shared" ref="AF92:AF100" si="25">IF(AC92="","",AF91-IF(AC91="AB37",0.6,0.24)*SIN(PI()*AE91/180))</f>
        <v>-0.10379213346466826</v>
      </c>
      <c r="AG92" s="46">
        <f t="shared" si="11"/>
        <v>0.40434160941653946</v>
      </c>
      <c r="AH92" s="46">
        <f t="shared" si="12"/>
        <v>0.31249758564891794</v>
      </c>
      <c r="AI92" s="46">
        <f t="shared" si="13"/>
        <v>-0.1956361572322898</v>
      </c>
      <c r="AJ92" s="46">
        <f t="shared" si="2"/>
        <v>-0.1956361572322898</v>
      </c>
      <c r="AK92" s="46">
        <f t="shared" si="3"/>
        <v>-0.10379213346466826</v>
      </c>
      <c r="AL92" s="46">
        <f t="shared" si="0"/>
        <v>-0.10379213346466826</v>
      </c>
      <c r="AM92" s="46">
        <f t="shared" si="4"/>
        <v>0.40434160941653946</v>
      </c>
      <c r="AN92" s="36"/>
      <c r="AO92" s="46">
        <f t="shared" ref="AO92:AO100" si="26">IF(AC92="","",AO91-IF(AC91="ÄB37",0.6,0.24)*COS(PI()*AE91/180))</f>
        <v>9.5318239409676924</v>
      </c>
      <c r="AP92" s="46">
        <f t="shared" si="14"/>
        <v>9.3022138815486386</v>
      </c>
      <c r="AQ92" s="46">
        <f t="shared" si="15"/>
        <v>9.0804827937459294</v>
      </c>
      <c r="AR92" s="46">
        <f t="shared" si="16"/>
        <v>9.3100928531649831</v>
      </c>
      <c r="AS92" s="46">
        <f t="shared" si="17"/>
        <v>9.3100928531649831</v>
      </c>
      <c r="AT92" s="46">
        <f t="shared" si="18"/>
        <v>9.5318239409676924</v>
      </c>
      <c r="AU92" s="46">
        <f t="shared" si="1"/>
        <v>9.5318239409676924</v>
      </c>
      <c r="AV92" s="46">
        <f t="shared" si="5"/>
        <v>9.0804827937459294</v>
      </c>
      <c r="AW92" s="36"/>
      <c r="AX92" s="36"/>
      <c r="AY92" s="46">
        <f t="shared" si="19"/>
        <v>0.31249758564891794</v>
      </c>
      <c r="AZ92" s="46">
        <f>IF(AC92="GL20",IF((AQ92-(Pointer!$B$5+Pointer!$B$7)*TAN(AE92*PI()/180))&gt;(Pointer!$B$6+Pointer!$B$8+Pointer!$B$9),Pointer!$B$5+Pointer!$B$7,IF((AQ92-Pointer!$B$5*TAN(AE92*PI()/180))&gt;(Pointer!$B$6+Pointer!$B$9),(Pointer!$B$6+Pointer!$B$9-Pointer!$B$5*Pointer!$B$8/Pointer!$B$7-AQ92-AH92*TAN(AE92*PI()/180))/(-TAN(AE92*PI()/180)-(Pointer!$B$8/Pointer!$B$7)),((Pointer!$B$9-AQ92-AH92*TAN(AE92*PI()/180))/(-TAN(AE92*PI()/180)-(Pointer!$B$6)/Pointer!$B$5)))),0)</f>
        <v>16.032939319060802</v>
      </c>
      <c r="BA92" s="46">
        <f t="shared" si="20"/>
        <v>9.0804827937459294</v>
      </c>
      <c r="BB92" s="46">
        <f t="shared" si="21"/>
        <v>2.5688626212707204</v>
      </c>
      <c r="BC92" s="33"/>
      <c r="BD92" s="46">
        <f t="shared" si="22"/>
        <v>25</v>
      </c>
      <c r="BE92" s="46">
        <f t="shared" si="23"/>
        <v>0.15753445804242017</v>
      </c>
      <c r="BF92" s="46">
        <f t="shared" si="24"/>
        <v>9.3924727786384477</v>
      </c>
      <c r="BG92" s="46">
        <f t="shared" si="6"/>
        <v>115</v>
      </c>
      <c r="BH92" s="46">
        <f t="shared" si="7"/>
        <v>8.1575701057609445E-2</v>
      </c>
      <c r="BI92" s="46">
        <f t="shared" si="8"/>
        <v>9.8130693704603935</v>
      </c>
      <c r="BJ92" s="33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7"/>
    </row>
    <row r="93" spans="1:76">
      <c r="A93" s="10"/>
      <c r="B93" s="10"/>
      <c r="C93" s="10"/>
      <c r="D93" s="10"/>
      <c r="E93" s="13"/>
      <c r="F93" s="10"/>
      <c r="G93" s="10"/>
      <c r="H93" s="10"/>
      <c r="I93" s="16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44" t="s">
        <v>41</v>
      </c>
      <c r="AB93" s="45">
        <f t="shared" si="9"/>
        <v>4</v>
      </c>
      <c r="AC93" s="33" t="str">
        <f>IF(AC92="","",Pointer!F7)</f>
        <v>GL20</v>
      </c>
      <c r="AD93" s="35" t="str">
        <f>Pointer!G7</f>
        <v>10</v>
      </c>
      <c r="AE93" s="33">
        <f t="shared" si="10"/>
        <v>32.5</v>
      </c>
      <c r="AF93" s="46">
        <f t="shared" si="25"/>
        <v>-0.1956361572322898</v>
      </c>
      <c r="AG93" s="46">
        <f t="shared" si="11"/>
        <v>0.26822913796479741</v>
      </c>
      <c r="AH93" s="46">
        <f t="shared" si="12"/>
        <v>0.13927723196155967</v>
      </c>
      <c r="AI93" s="46">
        <f t="shared" si="13"/>
        <v>-0.32458806323552752</v>
      </c>
      <c r="AJ93" s="46">
        <f t="shared" si="2"/>
        <v>-0.32458806323552752</v>
      </c>
      <c r="AK93" s="46">
        <f t="shared" si="3"/>
        <v>-0.1956361572322898</v>
      </c>
      <c r="AL93" s="46">
        <f t="shared" si="0"/>
        <v>-0.1956361572322898</v>
      </c>
      <c r="AM93" s="46">
        <f t="shared" si="4"/>
        <v>0.26822913796479741</v>
      </c>
      <c r="AN93" s="36"/>
      <c r="AO93" s="46">
        <f t="shared" si="26"/>
        <v>9.3100928531649831</v>
      </c>
      <c r="AP93" s="46">
        <f t="shared" si="14"/>
        <v>8.9877130881568892</v>
      </c>
      <c r="AQ93" s="46">
        <f t="shared" si="15"/>
        <v>8.7852991411617971</v>
      </c>
      <c r="AR93" s="46">
        <f t="shared" si="16"/>
        <v>9.1076789061698911</v>
      </c>
      <c r="AS93" s="46">
        <f t="shared" si="17"/>
        <v>9.1076789061698911</v>
      </c>
      <c r="AT93" s="46">
        <f t="shared" si="18"/>
        <v>9.3100928531649831</v>
      </c>
      <c r="AU93" s="46">
        <f t="shared" si="1"/>
        <v>9.3100928531649831</v>
      </c>
      <c r="AV93" s="46">
        <f t="shared" si="5"/>
        <v>8.7852991411617971</v>
      </c>
      <c r="AW93" s="36"/>
      <c r="AX93" s="36"/>
      <c r="AY93" s="46">
        <f t="shared" si="19"/>
        <v>0.13927723196155967</v>
      </c>
      <c r="AZ93" s="46">
        <f>IF(AC93="GL20",IF((AQ93-(Pointer!$B$5+Pointer!$B$7)*TAN(AE93*PI()/180))&gt;(Pointer!$B$6+Pointer!$B$8+Pointer!$B$9),Pointer!$B$5+Pointer!$B$7,IF((AQ93-Pointer!$B$5*TAN(AE93*PI()/180))&gt;(Pointer!$B$6+Pointer!$B$9),(Pointer!$B$6+Pointer!$B$9-Pointer!$B$5*Pointer!$B$8/Pointer!$B$7-AQ93-AH93*TAN(AE93*PI()/180))/(-TAN(AE93*PI()/180)-(Pointer!$B$8/Pointer!$B$7)),((Pointer!$B$9-AQ93-AH93*TAN(AE93*PI()/180))/(-TAN(AE93*PI()/180)-(Pointer!$B$6)/Pointer!$B$5)))),0)</f>
        <v>10.478387925611388</v>
      </c>
      <c r="BA93" s="46">
        <f t="shared" si="20"/>
        <v>8.7852991411617971</v>
      </c>
      <c r="BB93" s="46">
        <f t="shared" si="21"/>
        <v>2.198559195040759</v>
      </c>
      <c r="BC93" s="33"/>
      <c r="BD93" s="46">
        <f t="shared" si="22"/>
        <v>25</v>
      </c>
      <c r="BE93" s="46">
        <f t="shared" si="23"/>
        <v>4.1044191632540222E-2</v>
      </c>
      <c r="BF93" s="46">
        <f t="shared" si="24"/>
        <v>9.1189770718689349</v>
      </c>
      <c r="BG93" s="46">
        <f t="shared" si="6"/>
        <v>140</v>
      </c>
      <c r="BH93" s="46">
        <f t="shared" si="7"/>
        <v>7.4337931517418521E-2</v>
      </c>
      <c r="BI93" s="46">
        <f t="shared" si="8"/>
        <v>9.6891243171404895</v>
      </c>
      <c r="BJ93" s="33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7"/>
    </row>
    <row r="94" spans="1:76">
      <c r="A94" s="10"/>
      <c r="B94" s="10"/>
      <c r="C94" s="10"/>
      <c r="D94" s="10"/>
      <c r="E94" s="13"/>
      <c r="F94" s="10"/>
      <c r="G94" s="10"/>
      <c r="H94" s="10"/>
      <c r="I94" s="16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44" t="s">
        <v>41</v>
      </c>
      <c r="AB94" s="45">
        <f t="shared" si="9"/>
        <v>5</v>
      </c>
      <c r="AC94" s="33" t="str">
        <f>IF(AC93="","",Pointer!F8)</f>
        <v>GL20</v>
      </c>
      <c r="AD94" s="35" t="str">
        <f>Pointer!G8</f>
        <v>12,5</v>
      </c>
      <c r="AE94" s="33">
        <f t="shared" si="10"/>
        <v>45</v>
      </c>
      <c r="AF94" s="46">
        <f t="shared" si="25"/>
        <v>-0.32458806323552752</v>
      </c>
      <c r="AG94" s="46">
        <f t="shared" si="11"/>
        <v>6.432066641707368E-2</v>
      </c>
      <c r="AH94" s="46">
        <f t="shared" si="12"/>
        <v>-0.10538496106769774</v>
      </c>
      <c r="AI94" s="46">
        <f t="shared" si="13"/>
        <v>-0.49429369072029894</v>
      </c>
      <c r="AJ94" s="46">
        <f t="shared" si="2"/>
        <v>-0.49429369072029894</v>
      </c>
      <c r="AK94" s="46">
        <f t="shared" si="3"/>
        <v>-0.32458806323552752</v>
      </c>
      <c r="AL94" s="46">
        <f t="shared" si="0"/>
        <v>-0.32458806323552752</v>
      </c>
      <c r="AM94" s="46">
        <f t="shared" si="4"/>
        <v>6.432066641707368E-2</v>
      </c>
      <c r="AN94" s="36"/>
      <c r="AO94" s="46">
        <f t="shared" si="26"/>
        <v>9.1076789061698911</v>
      </c>
      <c r="AP94" s="46">
        <f t="shared" si="14"/>
        <v>8.6834148374579634</v>
      </c>
      <c r="AQ94" s="46">
        <f t="shared" si="15"/>
        <v>8.5137092099731912</v>
      </c>
      <c r="AR94" s="46">
        <f t="shared" si="16"/>
        <v>8.9379732786851189</v>
      </c>
      <c r="AS94" s="46">
        <f t="shared" si="17"/>
        <v>8.9379732786851189</v>
      </c>
      <c r="AT94" s="46">
        <f t="shared" si="18"/>
        <v>9.1076789061698911</v>
      </c>
      <c r="AU94" s="46">
        <f t="shared" si="1"/>
        <v>9.1076789061698911</v>
      </c>
      <c r="AV94" s="46">
        <f t="shared" si="5"/>
        <v>8.5137092099731912</v>
      </c>
      <c r="AW94" s="36"/>
      <c r="AX94" s="36"/>
      <c r="AY94" s="46">
        <f t="shared" si="19"/>
        <v>-0.10538496106769774</v>
      </c>
      <c r="AZ94" s="46">
        <f>IF(AC94="GL20",IF((AQ94-(Pointer!$B$5+Pointer!$B$7)*TAN(AE94*PI()/180))&gt;(Pointer!$B$6+Pointer!$B$8+Pointer!$B$9),Pointer!$B$5+Pointer!$B$7,IF((AQ94-Pointer!$B$5*TAN(AE94*PI()/180))&gt;(Pointer!$B$6+Pointer!$B$9),(Pointer!$B$6+Pointer!$B$9-Pointer!$B$5*Pointer!$B$8/Pointer!$B$7-AQ94-AH94*TAN(AE94*PI()/180))/(-TAN(AE94*PI()/180)-(Pointer!$B$8/Pointer!$B$7)),((Pointer!$B$9-AQ94-AH94*TAN(AE94*PI()/180))/(-TAN(AE94*PI()/180)-(Pointer!$B$6)/Pointer!$B$5)))),0)</f>
        <v>6.476553983348901</v>
      </c>
      <c r="BA94" s="46">
        <f t="shared" si="20"/>
        <v>8.5137092099731912</v>
      </c>
      <c r="BB94" s="46">
        <f t="shared" si="21"/>
        <v>1.9317702655565938</v>
      </c>
      <c r="BC94" s="33"/>
      <c r="BD94" s="46">
        <f t="shared" si="22"/>
        <v>25</v>
      </c>
      <c r="BE94" s="46">
        <f t="shared" si="23"/>
        <v>-0.12871948484685386</v>
      </c>
      <c r="BF94" s="46">
        <f t="shared" si="24"/>
        <v>8.8601915327545999</v>
      </c>
      <c r="BG94" s="46">
        <f t="shared" si="6"/>
        <v>165</v>
      </c>
      <c r="BH94" s="46">
        <f t="shared" si="7"/>
        <v>4.3571656310710583E-2</v>
      </c>
      <c r="BI94" s="46">
        <f t="shared" si="8"/>
        <v>9.5635284407183843</v>
      </c>
      <c r="BJ94" s="33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7"/>
    </row>
    <row r="95" spans="1:76">
      <c r="A95" s="10"/>
      <c r="B95" s="10"/>
      <c r="C95" s="10"/>
      <c r="D95" s="10"/>
      <c r="E95" s="13"/>
      <c r="F95" s="10"/>
      <c r="G95" s="10"/>
      <c r="H95" s="10"/>
      <c r="I95" s="16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44" t="s">
        <v>41</v>
      </c>
      <c r="AB95" s="45">
        <f t="shared" si="9"/>
        <v>6</v>
      </c>
      <c r="AC95" s="33" t="str">
        <f>IF(AC94="","",Pointer!F9)</f>
        <v>GL20</v>
      </c>
      <c r="AD95" s="35" t="str">
        <f>Pointer!G9</f>
        <v>15</v>
      </c>
      <c r="AE95" s="33">
        <f t="shared" si="10"/>
        <v>60</v>
      </c>
      <c r="AF95" s="46">
        <f t="shared" si="25"/>
        <v>-0.49429369072029894</v>
      </c>
      <c r="AG95" s="46">
        <f t="shared" si="11"/>
        <v>-0.21929369072029886</v>
      </c>
      <c r="AH95" s="46">
        <f t="shared" si="12"/>
        <v>-0.42713978762856414</v>
      </c>
      <c r="AI95" s="46">
        <f t="shared" si="13"/>
        <v>-0.70213978762856422</v>
      </c>
      <c r="AJ95" s="46">
        <f t="shared" si="2"/>
        <v>-0.70213978762856422</v>
      </c>
      <c r="AK95" s="46">
        <f t="shared" si="3"/>
        <v>-0.49429369072029894</v>
      </c>
      <c r="AL95" s="46">
        <f t="shared" si="0"/>
        <v>-0.49429369072029894</v>
      </c>
      <c r="AM95" s="46">
        <f t="shared" si="4"/>
        <v>-0.21929369072029886</v>
      </c>
      <c r="AN95" s="36"/>
      <c r="AO95" s="46">
        <f t="shared" si="26"/>
        <v>8.9379732786851189</v>
      </c>
      <c r="AP95" s="46">
        <f t="shared" si="14"/>
        <v>8.418358036414455</v>
      </c>
      <c r="AQ95" s="46">
        <f t="shared" si="15"/>
        <v>8.2983580364144558</v>
      </c>
      <c r="AR95" s="46">
        <f t="shared" si="16"/>
        <v>8.8179732786851197</v>
      </c>
      <c r="AS95" s="46">
        <f t="shared" si="17"/>
        <v>8.8179732786851197</v>
      </c>
      <c r="AT95" s="46">
        <f t="shared" si="18"/>
        <v>8.9379732786851189</v>
      </c>
      <c r="AU95" s="46">
        <f t="shared" si="1"/>
        <v>8.9379732786851189</v>
      </c>
      <c r="AV95" s="46">
        <f t="shared" si="5"/>
        <v>8.2983580364144558</v>
      </c>
      <c r="AW95" s="36"/>
      <c r="AX95" s="36"/>
      <c r="AY95" s="46">
        <f t="shared" si="19"/>
        <v>-0.42713978762856414</v>
      </c>
      <c r="AZ95" s="46">
        <f>IF(AC95="GL20",IF((AQ95-(Pointer!$B$5+Pointer!$B$7)*TAN(AE95*PI()/180))&gt;(Pointer!$B$6+Pointer!$B$8+Pointer!$B$9),Pointer!$B$5+Pointer!$B$7,IF((AQ95-Pointer!$B$5*TAN(AE95*PI()/180))&gt;(Pointer!$B$6+Pointer!$B$9),(Pointer!$B$6+Pointer!$B$9-Pointer!$B$5*Pointer!$B$8/Pointer!$B$7-AQ95-AH95*TAN(AE95*PI()/180))/(-TAN(AE95*PI()/180)-(Pointer!$B$8/Pointer!$B$7)),((Pointer!$B$9-AQ95-AH95*TAN(AE95*PI()/180))/(-TAN(AE95*PI()/180)-(Pointer!$B$6)/Pointer!$B$5)))),0)</f>
        <v>3.3682500498765009</v>
      </c>
      <c r="BA95" s="46">
        <f t="shared" si="20"/>
        <v>8.2983580364144558</v>
      </c>
      <c r="BB95" s="46">
        <f t="shared" si="21"/>
        <v>1.7245500033251</v>
      </c>
      <c r="BC95" s="33"/>
      <c r="BD95" s="46">
        <f t="shared" si="22"/>
        <v>25</v>
      </c>
      <c r="BE95" s="46">
        <f t="shared" si="23"/>
        <v>-0.3594539447581433</v>
      </c>
      <c r="BF95" s="46">
        <f t="shared" si="24"/>
        <v>8.6385246413984103</v>
      </c>
      <c r="BG95" s="46">
        <f t="shared" si="6"/>
        <v>190</v>
      </c>
      <c r="BH95" s="46">
        <f t="shared" si="7"/>
        <v>-9.4580280404544248E-3</v>
      </c>
      <c r="BI95" s="46">
        <f t="shared" si="8"/>
        <v>9.4418174144920712</v>
      </c>
      <c r="BJ95" s="33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7"/>
    </row>
    <row r="96" spans="1:76">
      <c r="A96" s="10"/>
      <c r="B96" s="10"/>
      <c r="C96" s="10"/>
      <c r="D96" s="10"/>
      <c r="E96" s="13"/>
      <c r="F96" s="10"/>
      <c r="G96" s="10"/>
      <c r="H96" s="10"/>
      <c r="I96" s="16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44" t="s">
        <v>41</v>
      </c>
      <c r="AB96" s="45">
        <f t="shared" si="9"/>
        <v>7</v>
      </c>
      <c r="AC96" s="33" t="str">
        <f>IF(AC95="","",Pointer!F10)</f>
        <v/>
      </c>
      <c r="AD96" s="35" t="str">
        <f>Pointer!G10</f>
        <v>0</v>
      </c>
      <c r="AE96" s="33">
        <f t="shared" si="10"/>
        <v>60</v>
      </c>
      <c r="AF96" s="46" t="str">
        <f t="shared" si="25"/>
        <v/>
      </c>
      <c r="AG96" s="46" t="str">
        <f t="shared" si="11"/>
        <v/>
      </c>
      <c r="AH96" s="46" t="str">
        <f t="shared" si="12"/>
        <v/>
      </c>
      <c r="AI96" s="46" t="str">
        <f t="shared" si="13"/>
        <v/>
      </c>
      <c r="AJ96" s="46" t="str">
        <f t="shared" si="2"/>
        <v/>
      </c>
      <c r="AK96" s="46" t="str">
        <f t="shared" si="3"/>
        <v/>
      </c>
      <c r="AL96" s="46" t="str">
        <f t="shared" si="0"/>
        <v/>
      </c>
      <c r="AM96" s="46">
        <f t="shared" si="4"/>
        <v>-1000</v>
      </c>
      <c r="AN96" s="36"/>
      <c r="AO96" s="46" t="str">
        <f t="shared" si="26"/>
        <v/>
      </c>
      <c r="AP96" s="46" t="str">
        <f t="shared" si="14"/>
        <v/>
      </c>
      <c r="AQ96" s="46" t="str">
        <f t="shared" si="15"/>
        <v/>
      </c>
      <c r="AR96" s="46" t="str">
        <f t="shared" si="16"/>
        <v/>
      </c>
      <c r="AS96" s="46" t="str">
        <f t="shared" si="17"/>
        <v/>
      </c>
      <c r="AT96" s="46" t="str">
        <f t="shared" si="18"/>
        <v/>
      </c>
      <c r="AU96" s="46" t="str">
        <f t="shared" si="1"/>
        <v/>
      </c>
      <c r="AV96" s="46">
        <f t="shared" si="5"/>
        <v>1000</v>
      </c>
      <c r="AW96" s="36"/>
      <c r="AX96" s="36"/>
      <c r="AY96" s="46">
        <f t="shared" si="19"/>
        <v>0</v>
      </c>
      <c r="AZ96" s="46">
        <f>IF(AC96="GL20",IF((AQ96-(Pointer!$B$5+Pointer!$B$7)*TAN(AE96*PI()/180))&gt;(Pointer!$B$6+Pointer!$B$8+Pointer!$B$9),Pointer!$B$5+Pointer!$B$7,IF((AQ96-Pointer!$B$5*TAN(AE96*PI()/180))&gt;(Pointer!$B$6+Pointer!$B$9),(Pointer!$B$6+Pointer!$B$9-Pointer!$B$5*Pointer!$B$8/Pointer!$B$7-AQ96-AH96*TAN(AE96*PI()/180))/(-TAN(AE96*PI()/180)-(Pointer!$B$8/Pointer!$B$7)),((Pointer!$B$9-AQ96-AH96*TAN(AE96*PI()/180))/(-TAN(AE96*PI()/180)-(Pointer!$B$6)/Pointer!$B$5)))),0)</f>
        <v>0</v>
      </c>
      <c r="BA96" s="46">
        <f t="shared" si="20"/>
        <v>0</v>
      </c>
      <c r="BB96" s="46">
        <f t="shared" si="21"/>
        <v>0</v>
      </c>
      <c r="BC96" s="33"/>
      <c r="BD96" s="46">
        <f t="shared" si="22"/>
        <v>0</v>
      </c>
      <c r="BE96" s="46">
        <f t="shared" si="23"/>
        <v>0</v>
      </c>
      <c r="BF96" s="46">
        <f t="shared" si="24"/>
        <v>0</v>
      </c>
      <c r="BG96" s="46">
        <f t="shared" si="6"/>
        <v>190</v>
      </c>
      <c r="BH96" s="46">
        <f t="shared" si="7"/>
        <v>-9.4580280404544248E-3</v>
      </c>
      <c r="BI96" s="46">
        <f t="shared" si="8"/>
        <v>9.4418174144920712</v>
      </c>
      <c r="BJ96" s="33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7"/>
    </row>
    <row r="97" spans="1:76">
      <c r="A97" s="10"/>
      <c r="B97" s="10"/>
      <c r="C97" s="10"/>
      <c r="D97" s="10"/>
      <c r="E97" s="13"/>
      <c r="F97" s="10"/>
      <c r="G97" s="10"/>
      <c r="H97" s="10"/>
      <c r="I97" s="16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44" t="s">
        <v>41</v>
      </c>
      <c r="AB97" s="45">
        <f t="shared" si="9"/>
        <v>8</v>
      </c>
      <c r="AC97" s="33" t="str">
        <f>IF(AC96="","",Pointer!F11)</f>
        <v/>
      </c>
      <c r="AD97" s="35" t="str">
        <f>Pointer!G11</f>
        <v>0</v>
      </c>
      <c r="AE97" s="33">
        <f t="shared" si="10"/>
        <v>60</v>
      </c>
      <c r="AF97" s="46" t="str">
        <f t="shared" si="25"/>
        <v/>
      </c>
      <c r="AG97" s="46" t="str">
        <f t="shared" si="11"/>
        <v/>
      </c>
      <c r="AH97" s="46" t="str">
        <f t="shared" si="12"/>
        <v/>
      </c>
      <c r="AI97" s="46" t="str">
        <f t="shared" si="13"/>
        <v/>
      </c>
      <c r="AJ97" s="46" t="str">
        <f t="shared" si="2"/>
        <v/>
      </c>
      <c r="AK97" s="46" t="str">
        <f t="shared" si="3"/>
        <v/>
      </c>
      <c r="AL97" s="46" t="str">
        <f t="shared" si="0"/>
        <v/>
      </c>
      <c r="AM97" s="46">
        <f t="shared" si="4"/>
        <v>-1000</v>
      </c>
      <c r="AN97" s="36"/>
      <c r="AO97" s="46" t="str">
        <f t="shared" si="26"/>
        <v/>
      </c>
      <c r="AP97" s="46" t="str">
        <f t="shared" si="14"/>
        <v/>
      </c>
      <c r="AQ97" s="46" t="str">
        <f t="shared" si="15"/>
        <v/>
      </c>
      <c r="AR97" s="46" t="str">
        <f t="shared" si="16"/>
        <v/>
      </c>
      <c r="AS97" s="46" t="str">
        <f t="shared" si="17"/>
        <v/>
      </c>
      <c r="AT97" s="46" t="str">
        <f t="shared" si="18"/>
        <v/>
      </c>
      <c r="AU97" s="46" t="str">
        <f t="shared" si="1"/>
        <v/>
      </c>
      <c r="AV97" s="46">
        <f t="shared" si="5"/>
        <v>1000</v>
      </c>
      <c r="AW97" s="36"/>
      <c r="AX97" s="36"/>
      <c r="AY97" s="46">
        <f t="shared" si="19"/>
        <v>0</v>
      </c>
      <c r="AZ97" s="46">
        <f>IF(AC97="GL20",IF((AQ97-(Pointer!$B$5+Pointer!$B$7)*TAN(AE97*PI()/180))&gt;(Pointer!$B$6+Pointer!$B$8+Pointer!$B$9),Pointer!$B$5+Pointer!$B$7,IF((AQ97-Pointer!$B$5*TAN(AE97*PI()/180))&gt;(Pointer!$B$6+Pointer!$B$9),(Pointer!$B$6+Pointer!$B$9-Pointer!$B$5*Pointer!$B$8/Pointer!$B$7-AQ97-AH97*TAN(AE97*PI()/180))/(-TAN(AE97*PI()/180)-(Pointer!$B$8/Pointer!$B$7)),((Pointer!$B$9-AQ97-AH97*TAN(AE97*PI()/180))/(-TAN(AE97*PI()/180)-(Pointer!$B$6)/Pointer!$B$5)))),0)</f>
        <v>0</v>
      </c>
      <c r="BA97" s="46">
        <f t="shared" si="20"/>
        <v>0</v>
      </c>
      <c r="BB97" s="46">
        <f t="shared" si="21"/>
        <v>0</v>
      </c>
      <c r="BC97" s="33"/>
      <c r="BD97" s="46">
        <f t="shared" si="22"/>
        <v>0</v>
      </c>
      <c r="BE97" s="46">
        <f t="shared" si="23"/>
        <v>0</v>
      </c>
      <c r="BF97" s="46">
        <f t="shared" si="24"/>
        <v>0</v>
      </c>
      <c r="BG97" s="46">
        <f t="shared" si="6"/>
        <v>190</v>
      </c>
      <c r="BH97" s="46">
        <f t="shared" si="7"/>
        <v>-9.4580280404544248E-3</v>
      </c>
      <c r="BI97" s="46">
        <f t="shared" si="8"/>
        <v>9.4418174144920712</v>
      </c>
      <c r="BJ97" s="33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7"/>
    </row>
    <row r="98" spans="1:76">
      <c r="A98" s="10"/>
      <c r="B98" s="10"/>
      <c r="C98" s="10"/>
      <c r="D98" s="10"/>
      <c r="E98" s="13"/>
      <c r="F98" s="10"/>
      <c r="G98" s="10"/>
      <c r="H98" s="10"/>
      <c r="I98" s="16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44" t="s">
        <v>41</v>
      </c>
      <c r="AB98" s="45">
        <f t="shared" si="9"/>
        <v>9</v>
      </c>
      <c r="AC98" s="33" t="str">
        <f>IF(AC97="","",Pointer!F12)</f>
        <v/>
      </c>
      <c r="AD98" s="35" t="str">
        <f>Pointer!G12</f>
        <v>0</v>
      </c>
      <c r="AE98" s="33">
        <f t="shared" si="10"/>
        <v>60</v>
      </c>
      <c r="AF98" s="46" t="str">
        <f t="shared" si="25"/>
        <v/>
      </c>
      <c r="AG98" s="46" t="str">
        <f t="shared" si="11"/>
        <v/>
      </c>
      <c r="AH98" s="46" t="str">
        <f t="shared" si="12"/>
        <v/>
      </c>
      <c r="AI98" s="46" t="str">
        <f t="shared" si="13"/>
        <v/>
      </c>
      <c r="AJ98" s="46" t="str">
        <f t="shared" si="2"/>
        <v/>
      </c>
      <c r="AK98" s="46" t="str">
        <f t="shared" si="3"/>
        <v/>
      </c>
      <c r="AL98" s="46" t="str">
        <f t="shared" si="0"/>
        <v/>
      </c>
      <c r="AM98" s="46">
        <f t="shared" si="4"/>
        <v>-1000</v>
      </c>
      <c r="AN98" s="36"/>
      <c r="AO98" s="46" t="str">
        <f t="shared" si="26"/>
        <v/>
      </c>
      <c r="AP98" s="46" t="str">
        <f t="shared" si="14"/>
        <v/>
      </c>
      <c r="AQ98" s="46" t="str">
        <f t="shared" si="15"/>
        <v/>
      </c>
      <c r="AR98" s="46" t="str">
        <f t="shared" si="16"/>
        <v/>
      </c>
      <c r="AS98" s="46" t="str">
        <f t="shared" si="17"/>
        <v/>
      </c>
      <c r="AT98" s="46" t="str">
        <f t="shared" si="18"/>
        <v/>
      </c>
      <c r="AU98" s="46" t="str">
        <f t="shared" si="1"/>
        <v/>
      </c>
      <c r="AV98" s="46">
        <f t="shared" si="5"/>
        <v>1000</v>
      </c>
      <c r="AW98" s="36"/>
      <c r="AX98" s="36"/>
      <c r="AY98" s="46">
        <f t="shared" si="19"/>
        <v>0</v>
      </c>
      <c r="AZ98" s="46">
        <f>IF(AC98="GL20",IF((AQ98-(Pointer!$B$5+Pointer!$B$7)*TAN(AE98*PI()/180))&gt;(Pointer!$B$6+Pointer!$B$8+Pointer!$B$9),Pointer!$B$5+Pointer!$B$7,IF((AQ98-Pointer!$B$5*TAN(AE98*PI()/180))&gt;(Pointer!$B$6+Pointer!$B$9),(Pointer!$B$6+Pointer!$B$9-Pointer!$B$5*Pointer!$B$8/Pointer!$B$7-AQ98-AH98*TAN(AE98*PI()/180))/(-TAN(AE98*PI()/180)-(Pointer!$B$8/Pointer!$B$7)),((Pointer!$B$9-AQ98-AH98*TAN(AE98*PI()/180))/(-TAN(AE98*PI()/180)-(Pointer!$B$6)/Pointer!$B$5)))),0)</f>
        <v>0</v>
      </c>
      <c r="BA98" s="46">
        <f t="shared" si="20"/>
        <v>0</v>
      </c>
      <c r="BB98" s="46">
        <f t="shared" si="21"/>
        <v>0</v>
      </c>
      <c r="BC98" s="33"/>
      <c r="BD98" s="46">
        <f t="shared" si="22"/>
        <v>0</v>
      </c>
      <c r="BE98" s="46">
        <f t="shared" si="23"/>
        <v>0</v>
      </c>
      <c r="BF98" s="46">
        <f t="shared" si="24"/>
        <v>0</v>
      </c>
      <c r="BG98" s="46">
        <f t="shared" si="6"/>
        <v>190</v>
      </c>
      <c r="BH98" s="46">
        <f t="shared" si="7"/>
        <v>-9.4580280404544248E-3</v>
      </c>
      <c r="BI98" s="46">
        <f t="shared" si="8"/>
        <v>9.4418174144920712</v>
      </c>
      <c r="BJ98" s="33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7"/>
    </row>
    <row r="99" spans="1:76">
      <c r="A99" s="10"/>
      <c r="B99" s="10"/>
      <c r="C99" s="10"/>
      <c r="D99" s="10"/>
      <c r="E99" s="13"/>
      <c r="F99" s="10"/>
      <c r="G99" s="10"/>
      <c r="H99" s="10"/>
      <c r="I99" s="16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44" t="s">
        <v>41</v>
      </c>
      <c r="AB99" s="45">
        <f t="shared" si="9"/>
        <v>10</v>
      </c>
      <c r="AC99" s="33" t="str">
        <f>IF(AC98="","",Pointer!F13)</f>
        <v/>
      </c>
      <c r="AD99" s="35" t="str">
        <f>Pointer!G13</f>
        <v>0</v>
      </c>
      <c r="AE99" s="33">
        <f t="shared" si="10"/>
        <v>60</v>
      </c>
      <c r="AF99" s="46" t="str">
        <f t="shared" si="25"/>
        <v/>
      </c>
      <c r="AG99" s="46" t="str">
        <f t="shared" si="11"/>
        <v/>
      </c>
      <c r="AH99" s="46" t="str">
        <f t="shared" si="12"/>
        <v/>
      </c>
      <c r="AI99" s="46" t="str">
        <f t="shared" si="13"/>
        <v/>
      </c>
      <c r="AJ99" s="46" t="str">
        <f t="shared" si="2"/>
        <v/>
      </c>
      <c r="AK99" s="46" t="str">
        <f t="shared" si="3"/>
        <v/>
      </c>
      <c r="AL99" s="46" t="str">
        <f t="shared" si="0"/>
        <v/>
      </c>
      <c r="AM99" s="46">
        <f t="shared" si="4"/>
        <v>-1000</v>
      </c>
      <c r="AN99" s="36"/>
      <c r="AO99" s="46" t="str">
        <f t="shared" si="26"/>
        <v/>
      </c>
      <c r="AP99" s="46" t="str">
        <f t="shared" si="14"/>
        <v/>
      </c>
      <c r="AQ99" s="46" t="str">
        <f t="shared" si="15"/>
        <v/>
      </c>
      <c r="AR99" s="46" t="str">
        <f t="shared" si="16"/>
        <v/>
      </c>
      <c r="AS99" s="46" t="str">
        <f t="shared" si="17"/>
        <v/>
      </c>
      <c r="AT99" s="46" t="str">
        <f t="shared" si="18"/>
        <v/>
      </c>
      <c r="AU99" s="46" t="str">
        <f t="shared" si="1"/>
        <v/>
      </c>
      <c r="AV99" s="46">
        <f t="shared" si="5"/>
        <v>1000</v>
      </c>
      <c r="AW99" s="36"/>
      <c r="AX99" s="36"/>
      <c r="AY99" s="46">
        <f t="shared" si="19"/>
        <v>0</v>
      </c>
      <c r="AZ99" s="46">
        <f>IF(AC99="GL20",IF((AQ99-(Pointer!$B$5+Pointer!$B$7)*TAN(AE99*PI()/180))&gt;(Pointer!$B$6+Pointer!$B$8+Pointer!$B$9),Pointer!$B$5+Pointer!$B$7,IF((AQ99-Pointer!$B$5*TAN(AE99*PI()/180))&gt;(Pointer!$B$6+Pointer!$B$9),(Pointer!$B$6+Pointer!$B$9-Pointer!$B$5*Pointer!$B$8/Pointer!$B$7-AQ99-AH99*TAN(AE99*PI()/180))/(-TAN(AE99*PI()/180)-(Pointer!$B$8/Pointer!$B$7)),((Pointer!$B$9-AQ99-AH99*TAN(AE99*PI()/180))/(-TAN(AE99*PI()/180)-(Pointer!$B$6)/Pointer!$B$5)))),0)</f>
        <v>0</v>
      </c>
      <c r="BA99" s="46">
        <f t="shared" si="20"/>
        <v>0</v>
      </c>
      <c r="BB99" s="46">
        <f t="shared" si="21"/>
        <v>0</v>
      </c>
      <c r="BC99" s="33"/>
      <c r="BD99" s="46">
        <f t="shared" si="22"/>
        <v>0</v>
      </c>
      <c r="BE99" s="46">
        <f t="shared" si="23"/>
        <v>0</v>
      </c>
      <c r="BF99" s="46">
        <f t="shared" si="24"/>
        <v>0</v>
      </c>
      <c r="BG99" s="46">
        <f t="shared" si="6"/>
        <v>190</v>
      </c>
      <c r="BH99" s="46">
        <f t="shared" si="7"/>
        <v>-9.4580280404544248E-3</v>
      </c>
      <c r="BI99" s="46">
        <f t="shared" si="8"/>
        <v>9.4418174144920712</v>
      </c>
      <c r="BJ99" s="33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7"/>
    </row>
    <row r="100" spans="1:76">
      <c r="A100" s="10"/>
      <c r="B100" s="10"/>
      <c r="C100" s="10"/>
      <c r="D100" s="10"/>
      <c r="E100" s="13"/>
      <c r="F100" s="10"/>
      <c r="G100" s="10"/>
      <c r="H100" s="10"/>
      <c r="I100" s="16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44" t="s">
        <v>41</v>
      </c>
      <c r="AB100" s="45">
        <f t="shared" si="9"/>
        <v>11</v>
      </c>
      <c r="AC100" s="33" t="str">
        <f>IF(AC99="","",Pointer!F14)</f>
        <v/>
      </c>
      <c r="AD100" s="35" t="str">
        <f>Pointer!G14</f>
        <v>0</v>
      </c>
      <c r="AE100" s="33">
        <f t="shared" si="10"/>
        <v>60</v>
      </c>
      <c r="AF100" s="46" t="str">
        <f t="shared" si="25"/>
        <v/>
      </c>
      <c r="AG100" s="46" t="str">
        <f t="shared" ref="AG100:AG109" si="27">IF(AC100="","",AF100+0.6*COS(PI()*AE100/180))</f>
        <v/>
      </c>
      <c r="AH100" s="46" t="str">
        <f t="shared" ref="AH100:AH109" si="28">IF(AC100="","",AI100+0.6*COS(PI()*AE100/180))</f>
        <v/>
      </c>
      <c r="AI100" s="46" t="str">
        <f t="shared" si="13"/>
        <v/>
      </c>
      <c r="AJ100" s="46" t="str">
        <f t="shared" si="2"/>
        <v/>
      </c>
      <c r="AK100" s="46" t="str">
        <f t="shared" si="3"/>
        <v/>
      </c>
      <c r="AL100" s="46" t="str">
        <f t="shared" si="0"/>
        <v/>
      </c>
      <c r="AM100" s="46">
        <f t="shared" si="4"/>
        <v>-1000</v>
      </c>
      <c r="AN100" s="36"/>
      <c r="AO100" s="46" t="str">
        <f t="shared" si="26"/>
        <v/>
      </c>
      <c r="AP100" s="46" t="str">
        <f t="shared" si="14"/>
        <v/>
      </c>
      <c r="AQ100" s="46" t="str">
        <f t="shared" si="15"/>
        <v/>
      </c>
      <c r="AR100" s="46" t="str">
        <f t="shared" si="16"/>
        <v/>
      </c>
      <c r="AS100" s="46" t="str">
        <f t="shared" si="17"/>
        <v/>
      </c>
      <c r="AT100" s="46" t="str">
        <f t="shared" si="18"/>
        <v/>
      </c>
      <c r="AU100" s="46" t="str">
        <f t="shared" si="1"/>
        <v/>
      </c>
      <c r="AV100" s="46">
        <f t="shared" si="5"/>
        <v>1000</v>
      </c>
      <c r="AW100" s="36"/>
      <c r="AX100" s="36"/>
      <c r="AY100" s="46">
        <f t="shared" si="19"/>
        <v>0</v>
      </c>
      <c r="AZ100" s="46">
        <f>IF(AC100="GL20",IF((AQ100-(Pointer!$B$5+Pointer!$B$7)*TAN(AE100*PI()/180))&gt;(Pointer!$B$6+Pointer!$B$8+Pointer!$B$9),Pointer!$B$5+Pointer!$B$7,IF((AQ100-Pointer!$B$5*TAN(AE100*PI()/180))&gt;(Pointer!$B$6+Pointer!$B$9),(Pointer!$B$6+Pointer!$B$9-Pointer!$B$5*Pointer!$B$8/Pointer!$B$7-AQ100-AH100*TAN(AE100*PI()/180))/(-TAN(AE100*PI()/180)-(Pointer!$B$8/Pointer!$B$7)),((Pointer!$B$9-AQ100-AH100*TAN(AE100*PI()/180))/(-TAN(AE100*PI()/180)-(Pointer!$B$6)/Pointer!$B$5)))),0)</f>
        <v>0</v>
      </c>
      <c r="BA100" s="46">
        <f t="shared" si="20"/>
        <v>0</v>
      </c>
      <c r="BB100" s="46">
        <f t="shared" si="21"/>
        <v>0</v>
      </c>
      <c r="BC100" s="33"/>
      <c r="BD100" s="46">
        <f t="shared" si="22"/>
        <v>0</v>
      </c>
      <c r="BE100" s="46">
        <f t="shared" si="23"/>
        <v>0</v>
      </c>
      <c r="BF100" s="46">
        <f t="shared" si="24"/>
        <v>0</v>
      </c>
      <c r="BG100" s="46">
        <f t="shared" si="6"/>
        <v>190</v>
      </c>
      <c r="BH100" s="46">
        <f t="shared" si="7"/>
        <v>-9.4580280404544248E-3</v>
      </c>
      <c r="BI100" s="46">
        <f t="shared" si="8"/>
        <v>9.4418174144920712</v>
      </c>
      <c r="BJ100" s="33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7"/>
    </row>
    <row r="101" spans="1:76">
      <c r="A101" s="10"/>
      <c r="B101" s="10"/>
      <c r="C101" s="10"/>
      <c r="D101" s="10"/>
      <c r="E101" s="13"/>
      <c r="F101" s="10"/>
      <c r="G101" s="10"/>
      <c r="H101" s="10"/>
      <c r="I101" s="16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44" t="s">
        <v>41</v>
      </c>
      <c r="AB101" s="45">
        <f t="shared" si="9"/>
        <v>12</v>
      </c>
      <c r="AC101" s="33" t="str">
        <f>IF(AC100="","",Pointer!F15)</f>
        <v/>
      </c>
      <c r="AD101" s="35" t="str">
        <f>Pointer!G15</f>
        <v>0</v>
      </c>
      <c r="AE101" s="33">
        <f t="shared" si="10"/>
        <v>60</v>
      </c>
      <c r="AF101" s="46" t="str">
        <f t="shared" ref="AF101:AF109" si="29">IF(AC101="","",AF100-IF(AC100="AB37",0.6,0.46)*SIN(PI()*AE100/180))</f>
        <v/>
      </c>
      <c r="AG101" s="46" t="str">
        <f t="shared" si="27"/>
        <v/>
      </c>
      <c r="AH101" s="46" t="str">
        <f t="shared" si="28"/>
        <v/>
      </c>
      <c r="AI101" s="46" t="str">
        <f t="shared" ref="AI101:AI109" si="30">IF(AC101="","",AF101-IF(AC101="AB37",0.6,0.46)*SIN(PI()*AE101/180))</f>
        <v/>
      </c>
      <c r="AJ101" s="46" t="str">
        <f t="shared" si="2"/>
        <v/>
      </c>
      <c r="AK101" s="46" t="str">
        <f t="shared" si="3"/>
        <v/>
      </c>
      <c r="AL101" s="46" t="str">
        <f t="shared" si="0"/>
        <v/>
      </c>
      <c r="AM101" s="46">
        <f t="shared" si="4"/>
        <v>-1000</v>
      </c>
      <c r="AN101" s="36"/>
      <c r="AO101" s="46" t="str">
        <f t="shared" ref="AO101:AO109" si="31">IF(AC101="","",AO100-IF(AC100="ÄB37",0.6,0.46)*COS(PI()*AE100/180))</f>
        <v/>
      </c>
      <c r="AP101" s="46" t="str">
        <f t="shared" si="14"/>
        <v/>
      </c>
      <c r="AQ101" s="46" t="str">
        <f t="shared" si="15"/>
        <v/>
      </c>
      <c r="AR101" s="46" t="str">
        <f t="shared" ref="AR101:AR109" si="32">IF(AC101="","",AO101-IF(AC101="ÄB37",0.6,0.46)*COS(PI()*AE101/180))</f>
        <v/>
      </c>
      <c r="AS101" s="46" t="str">
        <f t="shared" si="17"/>
        <v/>
      </c>
      <c r="AT101" s="46" t="str">
        <f t="shared" si="18"/>
        <v/>
      </c>
      <c r="AU101" s="46" t="str">
        <f t="shared" si="1"/>
        <v/>
      </c>
      <c r="AV101" s="46">
        <f t="shared" si="5"/>
        <v>1000</v>
      </c>
      <c r="AW101" s="36"/>
      <c r="AX101" s="36"/>
      <c r="AY101" s="46">
        <f t="shared" si="19"/>
        <v>0</v>
      </c>
      <c r="AZ101" s="46">
        <f>IF(AC101="GL20",IF((AQ101-(Pointer!$B$5+Pointer!$B$7)*TAN(AE101*PI()/180))&gt;(Pointer!$B$6+Pointer!$B$8+Pointer!$B$9),Pointer!$B$5+Pointer!$B$7,IF((AQ101-Pointer!$B$5*TAN(AE101*PI()/180))&gt;(Pointer!$B$6+Pointer!$B$9),(Pointer!$B$6+Pointer!$B$9-Pointer!$B$5*Pointer!$B$8/Pointer!$B$7-AQ101-AH101*TAN(AE101*PI()/180))/(-TAN(AE101*PI()/180)-(Pointer!$B$8/Pointer!$B$7)),((Pointer!$B$9-AQ101-AH101*TAN(AE101*PI()/180))/(-TAN(AE101*PI()/180)-(Pointer!$B$6)/Pointer!$B$5)))),0)</f>
        <v>0</v>
      </c>
      <c r="BA101" s="46">
        <f t="shared" si="20"/>
        <v>0</v>
      </c>
      <c r="BB101" s="46">
        <f t="shared" si="21"/>
        <v>0</v>
      </c>
      <c r="BC101" s="33"/>
      <c r="BD101" s="46">
        <f t="shared" si="22"/>
        <v>0</v>
      </c>
      <c r="BE101" s="46">
        <f t="shared" si="23"/>
        <v>0</v>
      </c>
      <c r="BF101" s="46">
        <f t="shared" si="24"/>
        <v>0</v>
      </c>
      <c r="BG101" s="46">
        <f t="shared" si="6"/>
        <v>190</v>
      </c>
      <c r="BH101" s="46">
        <f t="shared" si="7"/>
        <v>-9.4580280404544248E-3</v>
      </c>
      <c r="BI101" s="46">
        <f t="shared" si="8"/>
        <v>9.4418174144920712</v>
      </c>
      <c r="BJ101" s="33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7"/>
    </row>
    <row r="102" spans="1:76">
      <c r="A102" s="10"/>
      <c r="B102" s="10"/>
      <c r="C102" s="10"/>
      <c r="D102" s="10"/>
      <c r="E102" s="13"/>
      <c r="F102" s="10"/>
      <c r="G102" s="10"/>
      <c r="H102" s="10"/>
      <c r="I102" s="16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44" t="s">
        <v>41</v>
      </c>
      <c r="AB102" s="45">
        <f t="shared" si="9"/>
        <v>13</v>
      </c>
      <c r="AC102" s="33" t="str">
        <f>IF(AC101="","",Pointer!F16)</f>
        <v/>
      </c>
      <c r="AD102" s="35" t="str">
        <f>Pointer!G16</f>
        <v>0</v>
      </c>
      <c r="AE102" s="33">
        <f t="shared" si="10"/>
        <v>60</v>
      </c>
      <c r="AF102" s="46" t="str">
        <f t="shared" si="29"/>
        <v/>
      </c>
      <c r="AG102" s="46" t="str">
        <f t="shared" si="27"/>
        <v/>
      </c>
      <c r="AH102" s="46" t="str">
        <f t="shared" si="28"/>
        <v/>
      </c>
      <c r="AI102" s="46" t="str">
        <f t="shared" si="30"/>
        <v/>
      </c>
      <c r="AJ102" s="46" t="str">
        <f t="shared" si="2"/>
        <v/>
      </c>
      <c r="AK102" s="46" t="str">
        <f t="shared" si="3"/>
        <v/>
      </c>
      <c r="AL102" s="46" t="str">
        <f t="shared" si="0"/>
        <v/>
      </c>
      <c r="AM102" s="46">
        <f t="shared" si="4"/>
        <v>-1000</v>
      </c>
      <c r="AN102" s="36"/>
      <c r="AO102" s="46" t="str">
        <f t="shared" si="31"/>
        <v/>
      </c>
      <c r="AP102" s="46" t="str">
        <f t="shared" si="14"/>
        <v/>
      </c>
      <c r="AQ102" s="46" t="str">
        <f t="shared" si="15"/>
        <v/>
      </c>
      <c r="AR102" s="46" t="str">
        <f t="shared" si="32"/>
        <v/>
      </c>
      <c r="AS102" s="46" t="str">
        <f t="shared" ref="AS102:AS109" si="33">IF(AC102="AB37",AR102+0.26*SIN(PI()*AE102/180),AR102)</f>
        <v/>
      </c>
      <c r="AT102" s="46" t="str">
        <f t="shared" ref="AT102:AT109" si="34">IF(AC102="AB37",AO102+0.26*SIN(PI()*AE102/180),AO102)</f>
        <v/>
      </c>
      <c r="AU102" s="46" t="str">
        <f t="shared" si="1"/>
        <v/>
      </c>
      <c r="AV102" s="46">
        <f t="shared" si="5"/>
        <v>1000</v>
      </c>
      <c r="AW102" s="36"/>
      <c r="AX102" s="36"/>
      <c r="AY102" s="46">
        <f t="shared" si="19"/>
        <v>0</v>
      </c>
      <c r="AZ102" s="46">
        <f>IF(AC102="GL20",IF((AQ102-(Pointer!$B$5+Pointer!$B$7)*TAN(AE102*PI()/180))&gt;(Pointer!$B$6+Pointer!$B$8+Pointer!$B$9),Pointer!$B$5+Pointer!$B$7,IF((AQ102-Pointer!$B$5*TAN(AE102*PI()/180))&gt;(Pointer!$B$6+Pointer!$B$9),(Pointer!$B$6+Pointer!$B$9-Pointer!$B$5*Pointer!$B$8/Pointer!$B$7-AQ102-AH102*TAN(AE102*PI()/180))/(-TAN(AE102*PI()/180)-(Pointer!$B$8/Pointer!$B$7)),((Pointer!$B$9-AQ102-AH102*TAN(AE102*PI()/180))/(-TAN(AE102*PI()/180)-(Pointer!$B$6)/Pointer!$B$5)))),0)</f>
        <v>0</v>
      </c>
      <c r="BA102" s="46">
        <f t="shared" si="20"/>
        <v>0</v>
      </c>
      <c r="BB102" s="46">
        <f t="shared" si="21"/>
        <v>0</v>
      </c>
      <c r="BC102" s="33"/>
      <c r="BD102" s="46">
        <f t="shared" si="22"/>
        <v>0</v>
      </c>
      <c r="BE102" s="46">
        <f t="shared" si="23"/>
        <v>0</v>
      </c>
      <c r="BF102" s="46">
        <f t="shared" si="24"/>
        <v>0</v>
      </c>
      <c r="BG102" s="46">
        <f t="shared" si="6"/>
        <v>190</v>
      </c>
      <c r="BH102" s="46">
        <f t="shared" si="7"/>
        <v>-9.4580280404544248E-3</v>
      </c>
      <c r="BI102" s="46">
        <f t="shared" si="8"/>
        <v>9.4418174144920712</v>
      </c>
      <c r="BJ102" s="33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7"/>
    </row>
    <row r="103" spans="1:76">
      <c r="A103" s="10"/>
      <c r="B103" s="10"/>
      <c r="C103" s="10"/>
      <c r="D103" s="10"/>
      <c r="E103" s="13"/>
      <c r="F103" s="10"/>
      <c r="G103" s="10"/>
      <c r="H103" s="10"/>
      <c r="I103" s="16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44" t="s">
        <v>41</v>
      </c>
      <c r="AB103" s="45">
        <f t="shared" si="9"/>
        <v>14</v>
      </c>
      <c r="AC103" s="33" t="str">
        <f>IF(AC102="","",Pointer!F17)</f>
        <v/>
      </c>
      <c r="AD103" s="35" t="str">
        <f>Pointer!G17</f>
        <v>0</v>
      </c>
      <c r="AE103" s="33">
        <f t="shared" si="10"/>
        <v>60</v>
      </c>
      <c r="AF103" s="46" t="str">
        <f t="shared" si="29"/>
        <v/>
      </c>
      <c r="AG103" s="46" t="str">
        <f t="shared" si="27"/>
        <v/>
      </c>
      <c r="AH103" s="46" t="str">
        <f t="shared" si="28"/>
        <v/>
      </c>
      <c r="AI103" s="46" t="str">
        <f t="shared" si="30"/>
        <v/>
      </c>
      <c r="AJ103" s="46" t="str">
        <f t="shared" si="2"/>
        <v/>
      </c>
      <c r="AK103" s="46" t="str">
        <f t="shared" si="3"/>
        <v/>
      </c>
      <c r="AL103" s="46" t="str">
        <f t="shared" si="0"/>
        <v/>
      </c>
      <c r="AM103" s="46">
        <f t="shared" si="4"/>
        <v>-1000</v>
      </c>
      <c r="AN103" s="36"/>
      <c r="AO103" s="46" t="str">
        <f t="shared" si="31"/>
        <v/>
      </c>
      <c r="AP103" s="46" t="str">
        <f t="shared" si="14"/>
        <v/>
      </c>
      <c r="AQ103" s="46" t="str">
        <f t="shared" si="15"/>
        <v/>
      </c>
      <c r="AR103" s="46" t="str">
        <f t="shared" si="32"/>
        <v/>
      </c>
      <c r="AS103" s="46" t="str">
        <f t="shared" si="33"/>
        <v/>
      </c>
      <c r="AT103" s="46" t="str">
        <f t="shared" si="34"/>
        <v/>
      </c>
      <c r="AU103" s="46" t="str">
        <f t="shared" si="1"/>
        <v/>
      </c>
      <c r="AV103" s="46">
        <f t="shared" si="5"/>
        <v>1000</v>
      </c>
      <c r="AW103" s="36"/>
      <c r="AX103" s="36"/>
      <c r="AY103" s="46">
        <f t="shared" si="19"/>
        <v>0</v>
      </c>
      <c r="AZ103" s="46">
        <f>IF(AC103="GL20",IF((AQ103-(Pointer!$B$5+Pointer!$B$7)*TAN(AE103*PI()/180))&gt;(Pointer!$B$6+Pointer!$B$8+Pointer!$B$9),Pointer!$B$5+Pointer!$B$7,IF((AQ103-Pointer!$B$5*TAN(AE103*PI()/180))&gt;(Pointer!$B$6+Pointer!$B$9),(Pointer!$B$6+Pointer!$B$9-Pointer!$B$5*Pointer!$B$8/Pointer!$B$7-AQ103-AH103*TAN(AE103*PI()/180))/(-TAN(AE103*PI()/180)-(Pointer!$B$8/Pointer!$B$7)),((Pointer!$B$9-AQ103-AH103*TAN(AE103*PI()/180))/(-TAN(AE103*PI()/180)-(Pointer!$B$6)/Pointer!$B$5)))),0)</f>
        <v>0</v>
      </c>
      <c r="BA103" s="46">
        <f t="shared" si="20"/>
        <v>0</v>
      </c>
      <c r="BB103" s="46">
        <f t="shared" si="21"/>
        <v>0</v>
      </c>
      <c r="BC103" s="33"/>
      <c r="BD103" s="46">
        <f t="shared" si="22"/>
        <v>0</v>
      </c>
      <c r="BE103" s="46">
        <f t="shared" si="23"/>
        <v>0</v>
      </c>
      <c r="BF103" s="46">
        <f t="shared" si="24"/>
        <v>0</v>
      </c>
      <c r="BG103" s="46">
        <f t="shared" si="6"/>
        <v>190</v>
      </c>
      <c r="BH103" s="46">
        <f t="shared" si="7"/>
        <v>-9.4580280404544248E-3</v>
      </c>
      <c r="BI103" s="46">
        <f t="shared" si="8"/>
        <v>9.4418174144920712</v>
      </c>
      <c r="BJ103" s="33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7"/>
    </row>
    <row r="104" spans="1:76">
      <c r="A104" s="10"/>
      <c r="B104" s="10"/>
      <c r="C104" s="10"/>
      <c r="D104" s="10"/>
      <c r="E104" s="13"/>
      <c r="F104" s="10"/>
      <c r="G104" s="10"/>
      <c r="H104" s="10"/>
      <c r="I104" s="16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44" t="s">
        <v>41</v>
      </c>
      <c r="AB104" s="45">
        <f t="shared" si="9"/>
        <v>15</v>
      </c>
      <c r="AC104" s="33" t="str">
        <f>IF(AC103="","",Pointer!F18)</f>
        <v/>
      </c>
      <c r="AD104" s="35" t="str">
        <f>Pointer!G18</f>
        <v>0</v>
      </c>
      <c r="AE104" s="33">
        <f t="shared" si="10"/>
        <v>60</v>
      </c>
      <c r="AF104" s="46" t="str">
        <f t="shared" si="29"/>
        <v/>
      </c>
      <c r="AG104" s="46" t="str">
        <f t="shared" si="27"/>
        <v/>
      </c>
      <c r="AH104" s="46" t="str">
        <f t="shared" si="28"/>
        <v/>
      </c>
      <c r="AI104" s="46" t="str">
        <f t="shared" si="30"/>
        <v/>
      </c>
      <c r="AJ104" s="46" t="str">
        <f t="shared" si="2"/>
        <v/>
      </c>
      <c r="AK104" s="46" t="str">
        <f t="shared" si="3"/>
        <v/>
      </c>
      <c r="AL104" s="46" t="str">
        <f t="shared" si="0"/>
        <v/>
      </c>
      <c r="AM104" s="46">
        <f t="shared" si="4"/>
        <v>-1000</v>
      </c>
      <c r="AN104" s="36"/>
      <c r="AO104" s="46" t="str">
        <f t="shared" si="31"/>
        <v/>
      </c>
      <c r="AP104" s="46" t="str">
        <f t="shared" si="14"/>
        <v/>
      </c>
      <c r="AQ104" s="46" t="str">
        <f t="shared" si="15"/>
        <v/>
      </c>
      <c r="AR104" s="46" t="str">
        <f t="shared" si="32"/>
        <v/>
      </c>
      <c r="AS104" s="46" t="str">
        <f t="shared" si="33"/>
        <v/>
      </c>
      <c r="AT104" s="46" t="str">
        <f t="shared" si="34"/>
        <v/>
      </c>
      <c r="AU104" s="46" t="str">
        <f t="shared" si="1"/>
        <v/>
      </c>
      <c r="AV104" s="46">
        <f t="shared" si="5"/>
        <v>1000</v>
      </c>
      <c r="AW104" s="36"/>
      <c r="AX104" s="36"/>
      <c r="AY104" s="46">
        <f t="shared" si="19"/>
        <v>0</v>
      </c>
      <c r="AZ104" s="46">
        <f>IF(AC104="GL20",IF((AQ104-(Pointer!$B$5+Pointer!$B$7)*TAN(AE104*PI()/180))&gt;(Pointer!$B$6+Pointer!$B$8+Pointer!$B$9),Pointer!$B$5+Pointer!$B$7,IF((AQ104-Pointer!$B$5*TAN(AE104*PI()/180))&gt;(Pointer!$B$6+Pointer!$B$9),(Pointer!$B$6+Pointer!$B$9-Pointer!$B$5*Pointer!$B$8/Pointer!$B$7-AQ104-AH104*TAN(AE104*PI()/180))/(-TAN(AE104*PI()/180)-(Pointer!$B$8/Pointer!$B$7)),((Pointer!$B$9-AQ104-AH104*TAN(AE104*PI()/180))/(-TAN(AE104*PI()/180)-(Pointer!$B$6)/Pointer!$B$5)))),0)</f>
        <v>0</v>
      </c>
      <c r="BA104" s="46">
        <f t="shared" si="20"/>
        <v>0</v>
      </c>
      <c r="BB104" s="46">
        <f t="shared" si="21"/>
        <v>0</v>
      </c>
      <c r="BC104" s="33"/>
      <c r="BD104" s="46">
        <f t="shared" si="22"/>
        <v>0</v>
      </c>
      <c r="BE104" s="46">
        <f t="shared" si="23"/>
        <v>0</v>
      </c>
      <c r="BF104" s="46">
        <f t="shared" si="24"/>
        <v>0</v>
      </c>
      <c r="BG104" s="46">
        <f t="shared" si="6"/>
        <v>190</v>
      </c>
      <c r="BH104" s="46">
        <f t="shared" si="7"/>
        <v>-9.4580280404544248E-3</v>
      </c>
      <c r="BI104" s="46">
        <f t="shared" si="8"/>
        <v>9.4418174144920712</v>
      </c>
      <c r="BJ104" s="33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7"/>
    </row>
    <row r="105" spans="1:76">
      <c r="A105" s="10"/>
      <c r="B105" s="10"/>
      <c r="C105" s="10"/>
      <c r="D105" s="10"/>
      <c r="E105" s="13"/>
      <c r="F105" s="10"/>
      <c r="G105" s="10"/>
      <c r="H105" s="10"/>
      <c r="I105" s="16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44" t="s">
        <v>41</v>
      </c>
      <c r="AB105" s="45">
        <f t="shared" si="9"/>
        <v>16</v>
      </c>
      <c r="AC105" s="33" t="str">
        <f>IF(AC104="","",Pointer!F19)</f>
        <v/>
      </c>
      <c r="AD105" s="35" t="str">
        <f>Pointer!G19</f>
        <v>0</v>
      </c>
      <c r="AE105" s="33">
        <f t="shared" si="10"/>
        <v>60</v>
      </c>
      <c r="AF105" s="46" t="str">
        <f t="shared" si="29"/>
        <v/>
      </c>
      <c r="AG105" s="46" t="str">
        <f t="shared" si="27"/>
        <v/>
      </c>
      <c r="AH105" s="46" t="str">
        <f t="shared" si="28"/>
        <v/>
      </c>
      <c r="AI105" s="46" t="str">
        <f t="shared" si="30"/>
        <v/>
      </c>
      <c r="AJ105" s="46" t="str">
        <f t="shared" si="2"/>
        <v/>
      </c>
      <c r="AK105" s="46" t="str">
        <f t="shared" si="3"/>
        <v/>
      </c>
      <c r="AL105" s="46" t="str">
        <f t="shared" si="0"/>
        <v/>
      </c>
      <c r="AM105" s="46">
        <f t="shared" si="4"/>
        <v>-1000</v>
      </c>
      <c r="AN105" s="36"/>
      <c r="AO105" s="46" t="str">
        <f t="shared" si="31"/>
        <v/>
      </c>
      <c r="AP105" s="46" t="str">
        <f t="shared" si="14"/>
        <v/>
      </c>
      <c r="AQ105" s="46" t="str">
        <f t="shared" si="15"/>
        <v/>
      </c>
      <c r="AR105" s="46" t="str">
        <f t="shared" si="32"/>
        <v/>
      </c>
      <c r="AS105" s="46" t="str">
        <f t="shared" si="33"/>
        <v/>
      </c>
      <c r="AT105" s="46" t="str">
        <f t="shared" si="34"/>
        <v/>
      </c>
      <c r="AU105" s="46" t="str">
        <f t="shared" si="1"/>
        <v/>
      </c>
      <c r="AV105" s="46">
        <f t="shared" si="5"/>
        <v>1000</v>
      </c>
      <c r="AW105" s="36"/>
      <c r="AX105" s="36"/>
      <c r="AY105" s="46">
        <f t="shared" si="19"/>
        <v>0</v>
      </c>
      <c r="AZ105" s="46">
        <f>IF(AC105="GL20",IF((AQ105-(Pointer!$B$5+Pointer!$B$7)*TAN(AE105*PI()/180))&gt;(Pointer!$B$6+Pointer!$B$8+Pointer!$B$9),Pointer!$B$5+Pointer!$B$7,IF((AQ105-Pointer!$B$5*TAN(AE105*PI()/180))&gt;(Pointer!$B$6+Pointer!$B$9),(Pointer!$B$6+Pointer!$B$9-Pointer!$B$5*Pointer!$B$8/Pointer!$B$7-AQ105-AH105*TAN(AE105*PI()/180))/(-TAN(AE105*PI()/180)-(Pointer!$B$8/Pointer!$B$7)),((Pointer!$B$9-AQ105-AH105*TAN(AE105*PI()/180))/(-TAN(AE105*PI()/180)-(Pointer!$B$6)/Pointer!$B$5)))),0)</f>
        <v>0</v>
      </c>
      <c r="BA105" s="46">
        <f t="shared" si="20"/>
        <v>0</v>
      </c>
      <c r="BB105" s="46">
        <f t="shared" si="21"/>
        <v>0</v>
      </c>
      <c r="BC105" s="33"/>
      <c r="BD105" s="46">
        <f t="shared" si="22"/>
        <v>0</v>
      </c>
      <c r="BE105" s="46">
        <f t="shared" si="23"/>
        <v>0</v>
      </c>
      <c r="BF105" s="46">
        <f t="shared" si="24"/>
        <v>0</v>
      </c>
      <c r="BG105" s="46">
        <f t="shared" si="6"/>
        <v>190</v>
      </c>
      <c r="BH105" s="46">
        <f t="shared" si="7"/>
        <v>-9.4580280404544248E-3</v>
      </c>
      <c r="BI105" s="46">
        <f t="shared" si="8"/>
        <v>9.4418174144920712</v>
      </c>
      <c r="BJ105" s="33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7"/>
    </row>
    <row r="106" spans="1:76">
      <c r="A106" s="10"/>
      <c r="B106" s="10"/>
      <c r="C106" s="10"/>
      <c r="D106" s="10"/>
      <c r="E106" s="13"/>
      <c r="F106" s="10"/>
      <c r="G106" s="10"/>
      <c r="H106" s="10"/>
      <c r="I106" s="16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44" t="s">
        <v>41</v>
      </c>
      <c r="AB106" s="45">
        <f t="shared" si="9"/>
        <v>17</v>
      </c>
      <c r="AC106" s="33" t="str">
        <f>IF(AC105="","",Pointer!F20)</f>
        <v/>
      </c>
      <c r="AD106" s="35" t="str">
        <f>Pointer!G20</f>
        <v>0</v>
      </c>
      <c r="AE106" s="33">
        <f t="shared" si="10"/>
        <v>60</v>
      </c>
      <c r="AF106" s="46" t="str">
        <f t="shared" si="29"/>
        <v/>
      </c>
      <c r="AG106" s="46" t="str">
        <f t="shared" si="27"/>
        <v/>
      </c>
      <c r="AH106" s="46" t="str">
        <f t="shared" si="28"/>
        <v/>
      </c>
      <c r="AI106" s="46" t="str">
        <f t="shared" si="30"/>
        <v/>
      </c>
      <c r="AJ106" s="46" t="str">
        <f t="shared" si="2"/>
        <v/>
      </c>
      <c r="AK106" s="46" t="str">
        <f t="shared" si="3"/>
        <v/>
      </c>
      <c r="AL106" s="46" t="str">
        <f t="shared" si="0"/>
        <v/>
      </c>
      <c r="AM106" s="46">
        <f t="shared" si="4"/>
        <v>-1000</v>
      </c>
      <c r="AN106" s="36"/>
      <c r="AO106" s="46" t="str">
        <f t="shared" si="31"/>
        <v/>
      </c>
      <c r="AP106" s="46" t="str">
        <f t="shared" si="14"/>
        <v/>
      </c>
      <c r="AQ106" s="46" t="str">
        <f t="shared" si="15"/>
        <v/>
      </c>
      <c r="AR106" s="46" t="str">
        <f t="shared" si="32"/>
        <v/>
      </c>
      <c r="AS106" s="46" t="str">
        <f t="shared" si="33"/>
        <v/>
      </c>
      <c r="AT106" s="46" t="str">
        <f t="shared" si="34"/>
        <v/>
      </c>
      <c r="AU106" s="46" t="str">
        <f t="shared" si="1"/>
        <v/>
      </c>
      <c r="AV106" s="46">
        <f t="shared" si="5"/>
        <v>1000</v>
      </c>
      <c r="AW106" s="36"/>
      <c r="AX106" s="36"/>
      <c r="AY106" s="46">
        <f t="shared" si="19"/>
        <v>0</v>
      </c>
      <c r="AZ106" s="46">
        <f>IF(AC106="GL20",IF((AQ106-(Pointer!$B$5+Pointer!$B$7)*TAN(AE106*PI()/180))&gt;(Pointer!$B$6+Pointer!$B$8+Pointer!$B$9),Pointer!$B$5+Pointer!$B$7,IF((AQ106-Pointer!$B$5*TAN(AE106*PI()/180))&gt;(Pointer!$B$6+Pointer!$B$9),(Pointer!$B$6+Pointer!$B$9-Pointer!$B$5*Pointer!$B$8/Pointer!$B$7-AQ106-AH106*TAN(AE106*PI()/180))/(-TAN(AE106*PI()/180)-(Pointer!$B$8/Pointer!$B$7)),((Pointer!$B$9-AQ106-AH106*TAN(AE106*PI()/180))/(-TAN(AE106*PI()/180)-(Pointer!$B$6)/Pointer!$B$5)))),0)</f>
        <v>0</v>
      </c>
      <c r="BA106" s="46">
        <f t="shared" si="20"/>
        <v>0</v>
      </c>
      <c r="BB106" s="46">
        <f t="shared" si="21"/>
        <v>0</v>
      </c>
      <c r="BC106" s="33"/>
      <c r="BD106" s="46">
        <f t="shared" si="22"/>
        <v>0</v>
      </c>
      <c r="BE106" s="46">
        <f t="shared" si="23"/>
        <v>0</v>
      </c>
      <c r="BF106" s="46">
        <f t="shared" si="24"/>
        <v>0</v>
      </c>
      <c r="BG106" s="46">
        <f t="shared" si="6"/>
        <v>190</v>
      </c>
      <c r="BH106" s="46">
        <f t="shared" si="7"/>
        <v>-9.4580280404544248E-3</v>
      </c>
      <c r="BI106" s="46">
        <f t="shared" si="8"/>
        <v>9.4418174144920712</v>
      </c>
      <c r="BJ106" s="33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7"/>
    </row>
    <row r="107" spans="1:76">
      <c r="A107" s="10"/>
      <c r="B107" s="10"/>
      <c r="C107" s="10"/>
      <c r="D107" s="10"/>
      <c r="E107" s="13"/>
      <c r="F107" s="10"/>
      <c r="G107" s="10"/>
      <c r="H107" s="10"/>
      <c r="I107" s="16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44" t="s">
        <v>41</v>
      </c>
      <c r="AB107" s="45">
        <f t="shared" si="9"/>
        <v>18</v>
      </c>
      <c r="AC107" s="33" t="str">
        <f>IF(AC106="","",Pointer!F21)</f>
        <v/>
      </c>
      <c r="AD107" s="35" t="str">
        <f>Pointer!G21</f>
        <v>0</v>
      </c>
      <c r="AE107" s="33">
        <f t="shared" si="10"/>
        <v>60</v>
      </c>
      <c r="AF107" s="46" t="str">
        <f t="shared" si="29"/>
        <v/>
      </c>
      <c r="AG107" s="46" t="str">
        <f t="shared" si="27"/>
        <v/>
      </c>
      <c r="AH107" s="46" t="str">
        <f t="shared" si="28"/>
        <v/>
      </c>
      <c r="AI107" s="46" t="str">
        <f t="shared" si="30"/>
        <v/>
      </c>
      <c r="AJ107" s="46" t="str">
        <f t="shared" si="2"/>
        <v/>
      </c>
      <c r="AK107" s="46" t="str">
        <f t="shared" si="3"/>
        <v/>
      </c>
      <c r="AL107" s="46" t="str">
        <f t="shared" si="0"/>
        <v/>
      </c>
      <c r="AM107" s="46">
        <f t="shared" si="4"/>
        <v>-1000</v>
      </c>
      <c r="AN107" s="36"/>
      <c r="AO107" s="46" t="str">
        <f t="shared" si="31"/>
        <v/>
      </c>
      <c r="AP107" s="46" t="str">
        <f t="shared" si="14"/>
        <v/>
      </c>
      <c r="AQ107" s="46" t="str">
        <f t="shared" si="15"/>
        <v/>
      </c>
      <c r="AR107" s="46" t="str">
        <f t="shared" si="32"/>
        <v/>
      </c>
      <c r="AS107" s="46" t="str">
        <f t="shared" si="33"/>
        <v/>
      </c>
      <c r="AT107" s="46" t="str">
        <f t="shared" si="34"/>
        <v/>
      </c>
      <c r="AU107" s="46" t="str">
        <f t="shared" si="1"/>
        <v/>
      </c>
      <c r="AV107" s="46">
        <f t="shared" si="5"/>
        <v>1000</v>
      </c>
      <c r="AW107" s="36"/>
      <c r="AX107" s="36"/>
      <c r="AY107" s="46">
        <f t="shared" si="19"/>
        <v>0</v>
      </c>
      <c r="AZ107" s="46">
        <f>IF(AC107="GL20",IF((AQ107-(Pointer!$B$5+Pointer!$B$7)*TAN(AE107*PI()/180))&gt;(Pointer!$B$6+Pointer!$B$8+Pointer!$B$9),Pointer!$B$5+Pointer!$B$7,IF((AQ107-Pointer!$B$5*TAN(AE107*PI()/180))&gt;(Pointer!$B$6+Pointer!$B$9),(Pointer!$B$6+Pointer!$B$9-Pointer!$B$5*Pointer!$B$8/Pointer!$B$7-AQ107-AH107*TAN(AE107*PI()/180))/(-TAN(AE107*PI()/180)-(Pointer!$B$8/Pointer!$B$7)),((Pointer!$B$9-AQ107-AH107*TAN(AE107*PI()/180))/(-TAN(AE107*PI()/180)-(Pointer!$B$6)/Pointer!$B$5)))),0)</f>
        <v>0</v>
      </c>
      <c r="BA107" s="46">
        <f t="shared" si="20"/>
        <v>0</v>
      </c>
      <c r="BB107" s="46">
        <f t="shared" si="21"/>
        <v>0</v>
      </c>
      <c r="BC107" s="33"/>
      <c r="BD107" s="46">
        <f t="shared" si="22"/>
        <v>0</v>
      </c>
      <c r="BE107" s="46">
        <f t="shared" si="23"/>
        <v>0</v>
      </c>
      <c r="BF107" s="46">
        <f t="shared" si="24"/>
        <v>0</v>
      </c>
      <c r="BG107" s="46">
        <f t="shared" si="6"/>
        <v>190</v>
      </c>
      <c r="BH107" s="46">
        <f t="shared" si="7"/>
        <v>-9.4580280404544248E-3</v>
      </c>
      <c r="BI107" s="46">
        <f t="shared" si="8"/>
        <v>9.4418174144920712</v>
      </c>
      <c r="BJ107" s="33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7"/>
    </row>
    <row r="108" spans="1:76">
      <c r="A108" s="10"/>
      <c r="B108" s="10"/>
      <c r="C108" s="10"/>
      <c r="D108" s="10"/>
      <c r="E108" s="13"/>
      <c r="F108" s="10"/>
      <c r="G108" s="10"/>
      <c r="H108" s="10"/>
      <c r="I108" s="16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44" t="s">
        <v>41</v>
      </c>
      <c r="AB108" s="45">
        <f t="shared" si="9"/>
        <v>19</v>
      </c>
      <c r="AC108" s="33" t="str">
        <f>IF(AC107="","",Pointer!F22)</f>
        <v/>
      </c>
      <c r="AD108" s="35" t="str">
        <f>Pointer!G22</f>
        <v>0</v>
      </c>
      <c r="AE108" s="33">
        <f t="shared" si="10"/>
        <v>60</v>
      </c>
      <c r="AF108" s="46" t="str">
        <f t="shared" si="29"/>
        <v/>
      </c>
      <c r="AG108" s="46" t="str">
        <f t="shared" si="27"/>
        <v/>
      </c>
      <c r="AH108" s="46" t="str">
        <f t="shared" si="28"/>
        <v/>
      </c>
      <c r="AI108" s="46" t="str">
        <f t="shared" si="30"/>
        <v/>
      </c>
      <c r="AJ108" s="46" t="str">
        <f t="shared" si="2"/>
        <v/>
      </c>
      <c r="AK108" s="46" t="str">
        <f t="shared" si="3"/>
        <v/>
      </c>
      <c r="AL108" s="46" t="str">
        <f t="shared" si="0"/>
        <v/>
      </c>
      <c r="AM108" s="46">
        <f t="shared" si="4"/>
        <v>-1000</v>
      </c>
      <c r="AN108" s="36"/>
      <c r="AO108" s="46" t="str">
        <f t="shared" si="31"/>
        <v/>
      </c>
      <c r="AP108" s="46" t="str">
        <f t="shared" si="14"/>
        <v/>
      </c>
      <c r="AQ108" s="46" t="str">
        <f t="shared" si="15"/>
        <v/>
      </c>
      <c r="AR108" s="46" t="str">
        <f t="shared" si="32"/>
        <v/>
      </c>
      <c r="AS108" s="46" t="str">
        <f t="shared" si="33"/>
        <v/>
      </c>
      <c r="AT108" s="46" t="str">
        <f t="shared" si="34"/>
        <v/>
      </c>
      <c r="AU108" s="46" t="str">
        <f t="shared" si="1"/>
        <v/>
      </c>
      <c r="AV108" s="46">
        <f t="shared" si="5"/>
        <v>1000</v>
      </c>
      <c r="AW108" s="36"/>
      <c r="AX108" s="36"/>
      <c r="AY108" s="46">
        <f t="shared" si="19"/>
        <v>0</v>
      </c>
      <c r="AZ108" s="46">
        <f>IF(AC108="GL20",IF((AQ108-(Pointer!$B$5+Pointer!$B$7)*TAN(AE108*PI()/180))&gt;(Pointer!$B$6+Pointer!$B$8+Pointer!$B$9),Pointer!$B$5+Pointer!$B$7,IF((AQ108-Pointer!$B$5*TAN(AE108*PI()/180))&gt;(Pointer!$B$6+Pointer!$B$9),(Pointer!$B$6+Pointer!$B$9-Pointer!$B$5*Pointer!$B$8/Pointer!$B$7-AQ108-AH108*TAN(AE108*PI()/180))/(-TAN(AE108*PI()/180)-(Pointer!$B$8/Pointer!$B$7)),((Pointer!$B$9-AQ108-AH108*TAN(AE108*PI()/180))/(-TAN(AE108*PI()/180)-(Pointer!$B$6)/Pointer!$B$5)))),0)</f>
        <v>0</v>
      </c>
      <c r="BA108" s="46">
        <f t="shared" si="20"/>
        <v>0</v>
      </c>
      <c r="BB108" s="46">
        <f t="shared" si="21"/>
        <v>0</v>
      </c>
      <c r="BC108" s="33"/>
      <c r="BD108" s="46">
        <f t="shared" si="22"/>
        <v>0</v>
      </c>
      <c r="BE108" s="46">
        <f t="shared" si="23"/>
        <v>0</v>
      </c>
      <c r="BF108" s="46">
        <f t="shared" si="24"/>
        <v>0</v>
      </c>
      <c r="BG108" s="46">
        <f t="shared" si="6"/>
        <v>190</v>
      </c>
      <c r="BH108" s="46">
        <f t="shared" si="7"/>
        <v>-9.4580280404544248E-3</v>
      </c>
      <c r="BI108" s="46">
        <f t="shared" si="8"/>
        <v>9.4418174144920712</v>
      </c>
      <c r="BJ108" s="33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7"/>
    </row>
    <row r="109" spans="1:76">
      <c r="A109" s="10"/>
      <c r="B109" s="10"/>
      <c r="C109" s="10"/>
      <c r="D109" s="10"/>
      <c r="E109" s="13"/>
      <c r="F109" s="10"/>
      <c r="G109" s="10"/>
      <c r="H109" s="10"/>
      <c r="I109" s="16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44" t="s">
        <v>41</v>
      </c>
      <c r="AB109" s="45">
        <f t="shared" si="9"/>
        <v>20</v>
      </c>
      <c r="AC109" s="33" t="str">
        <f>IF(AC108="","",Pointer!F23)</f>
        <v/>
      </c>
      <c r="AD109" s="35" t="str">
        <f>Pointer!G23</f>
        <v>0</v>
      </c>
      <c r="AE109" s="33">
        <f t="shared" si="10"/>
        <v>60</v>
      </c>
      <c r="AF109" s="46" t="str">
        <f t="shared" si="29"/>
        <v/>
      </c>
      <c r="AG109" s="46" t="str">
        <f t="shared" si="27"/>
        <v/>
      </c>
      <c r="AH109" s="46" t="str">
        <f t="shared" si="28"/>
        <v/>
      </c>
      <c r="AI109" s="46" t="str">
        <f t="shared" si="30"/>
        <v/>
      </c>
      <c r="AJ109" s="46" t="str">
        <f t="shared" si="2"/>
        <v/>
      </c>
      <c r="AK109" s="46" t="str">
        <f t="shared" si="3"/>
        <v/>
      </c>
      <c r="AL109" s="46" t="str">
        <f t="shared" si="0"/>
        <v/>
      </c>
      <c r="AM109" s="46">
        <f t="shared" si="4"/>
        <v>-1000</v>
      </c>
      <c r="AN109" s="36"/>
      <c r="AO109" s="46" t="str">
        <f t="shared" si="31"/>
        <v/>
      </c>
      <c r="AP109" s="46" t="str">
        <f t="shared" si="14"/>
        <v/>
      </c>
      <c r="AQ109" s="46" t="str">
        <f t="shared" si="15"/>
        <v/>
      </c>
      <c r="AR109" s="46" t="str">
        <f t="shared" si="32"/>
        <v/>
      </c>
      <c r="AS109" s="46" t="str">
        <f t="shared" si="33"/>
        <v/>
      </c>
      <c r="AT109" s="46" t="str">
        <f t="shared" si="34"/>
        <v/>
      </c>
      <c r="AU109" s="46" t="str">
        <f t="shared" si="1"/>
        <v/>
      </c>
      <c r="AV109" s="46">
        <f t="shared" si="5"/>
        <v>1000</v>
      </c>
      <c r="AW109" s="36"/>
      <c r="AX109" s="36"/>
      <c r="AY109" s="46">
        <f t="shared" si="19"/>
        <v>0</v>
      </c>
      <c r="AZ109" s="46">
        <f>IF(AC109="GL20",IF((AQ109-(Pointer!$B$5+Pointer!$B$7)*TAN(AE109*PI()/180))&gt;(Pointer!$B$6+Pointer!$B$8+Pointer!$B$9),Pointer!$B$5+Pointer!$B$7,IF((AQ109-Pointer!$B$5*TAN(AE109*PI()/180))&gt;(Pointer!$B$6+Pointer!$B$9),(Pointer!$B$6+Pointer!$B$9-Pointer!$B$5*Pointer!$B$8/Pointer!$B$7-AQ109-AH109*TAN(AE109*PI()/180))/(-TAN(AE109*PI()/180)-(Pointer!$B$8/Pointer!$B$7)),((Pointer!$B$9-AQ109-AH109*TAN(AE109*PI()/180))/(-TAN(AE109*PI()/180)-(Pointer!$B$6)/Pointer!$B$5)))),0)</f>
        <v>0</v>
      </c>
      <c r="BA109" s="46">
        <f t="shared" si="20"/>
        <v>0</v>
      </c>
      <c r="BB109" s="46">
        <f>IF(AC109="GL20",AQ109+AH109*TAN(AE109*PI()/180)-AZ109*TAN(AE109*PI()/180),0)</f>
        <v>0</v>
      </c>
      <c r="BC109" s="33"/>
      <c r="BD109" s="46">
        <f t="shared" si="22"/>
        <v>0</v>
      </c>
      <c r="BE109" s="46">
        <f t="shared" si="23"/>
        <v>0</v>
      </c>
      <c r="BF109" s="46">
        <f t="shared" si="24"/>
        <v>0</v>
      </c>
      <c r="BG109" s="46">
        <f t="shared" si="6"/>
        <v>190</v>
      </c>
      <c r="BH109" s="46">
        <f t="shared" si="7"/>
        <v>-9.4580280404544248E-3</v>
      </c>
      <c r="BI109" s="46">
        <f t="shared" si="8"/>
        <v>9.4418174144920712</v>
      </c>
      <c r="BJ109" s="33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7"/>
    </row>
    <row r="110" spans="1:76">
      <c r="A110" s="10"/>
      <c r="B110" s="10"/>
      <c r="C110" s="10"/>
      <c r="D110" s="10"/>
      <c r="E110" s="13"/>
      <c r="F110" s="10"/>
      <c r="G110" s="10"/>
      <c r="H110" s="10"/>
      <c r="I110" s="16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33"/>
      <c r="AB110" s="34"/>
      <c r="AC110" s="33"/>
      <c r="AD110" s="35"/>
      <c r="AE110" s="33"/>
      <c r="AF110" s="36"/>
      <c r="AG110" s="36"/>
      <c r="AH110" s="36"/>
      <c r="AI110" s="36"/>
      <c r="AJ110" s="36"/>
      <c r="AK110" s="36"/>
      <c r="AL110" s="36"/>
      <c r="AM110" s="46">
        <f>MAXA(AM90:AM109)</f>
        <v>0.54164426415671441</v>
      </c>
      <c r="AN110" s="36"/>
      <c r="AO110" s="36"/>
      <c r="AP110" s="36"/>
      <c r="AQ110" s="36"/>
      <c r="AR110" s="36"/>
      <c r="AS110" s="36"/>
      <c r="AT110" s="36"/>
      <c r="AU110" s="36"/>
      <c r="AV110" s="46">
        <f>MINA(AV90:AV109)</f>
        <v>8.2983580364144558</v>
      </c>
      <c r="AW110" s="36"/>
      <c r="AX110" s="36"/>
      <c r="AY110" s="36"/>
      <c r="AZ110" s="36"/>
      <c r="BA110" s="36"/>
      <c r="BB110" s="36"/>
      <c r="BC110" s="33"/>
      <c r="BD110" s="46">
        <f>SUM(BD89:BD109)</f>
        <v>165</v>
      </c>
      <c r="BE110" s="33"/>
      <c r="BF110" s="33"/>
      <c r="BG110" s="33"/>
      <c r="BH110" s="33"/>
      <c r="BI110" s="33"/>
      <c r="BJ110" s="33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7"/>
    </row>
    <row r="111" spans="1:76">
      <c r="A111" s="10"/>
      <c r="B111" s="10"/>
      <c r="C111" s="10"/>
      <c r="D111" s="10"/>
      <c r="E111" s="13"/>
      <c r="F111" s="10"/>
      <c r="G111" s="10"/>
      <c r="H111" s="10"/>
      <c r="I111" s="16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33"/>
      <c r="AB111" s="34"/>
      <c r="AC111" s="33"/>
      <c r="AD111" s="35"/>
      <c r="AE111" s="33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  <c r="AX111" s="36"/>
      <c r="AY111" s="36"/>
      <c r="AZ111" s="36"/>
      <c r="BA111" s="36"/>
      <c r="BB111" s="36"/>
      <c r="BC111" s="33"/>
      <c r="BD111" s="33"/>
      <c r="BE111" s="33"/>
      <c r="BF111" s="33"/>
      <c r="BG111" s="33"/>
      <c r="BH111" s="33"/>
      <c r="BI111" s="33"/>
      <c r="BJ111" s="33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7"/>
    </row>
    <row r="112" spans="1:76">
      <c r="A112" s="10"/>
      <c r="B112" s="10"/>
      <c r="C112" s="10"/>
      <c r="D112" s="10"/>
      <c r="E112" s="13"/>
      <c r="F112" s="10"/>
      <c r="G112" s="10"/>
      <c r="H112" s="10"/>
      <c r="I112" s="16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7"/>
    </row>
    <row r="113" spans="1:76">
      <c r="A113" s="10"/>
      <c r="B113" s="10"/>
      <c r="C113" s="10"/>
      <c r="D113" s="10"/>
      <c r="E113" s="13"/>
      <c r="F113" s="10"/>
      <c r="G113" s="10"/>
      <c r="H113" s="10"/>
      <c r="I113" s="16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7"/>
    </row>
    <row r="114" spans="1:76">
      <c r="A114" s="10"/>
      <c r="B114" s="10"/>
      <c r="C114" s="10"/>
      <c r="D114" s="10"/>
      <c r="E114" s="13"/>
      <c r="F114" s="10"/>
      <c r="G114" s="10"/>
      <c r="H114" s="10"/>
      <c r="I114" s="16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7"/>
    </row>
    <row r="115" spans="1:76">
      <c r="A115" s="10"/>
      <c r="B115" s="10"/>
      <c r="C115" s="10"/>
      <c r="D115" s="10"/>
      <c r="E115" s="13"/>
      <c r="F115" s="10"/>
      <c r="G115" s="10"/>
      <c r="H115" s="10"/>
      <c r="I115" s="16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7"/>
    </row>
    <row r="116" spans="1:76">
      <c r="A116" s="10"/>
      <c r="B116" s="10"/>
      <c r="C116" s="10"/>
      <c r="D116" s="10"/>
      <c r="E116" s="13"/>
      <c r="F116" s="10"/>
      <c r="G116" s="10"/>
      <c r="H116" s="10"/>
      <c r="I116" s="16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7"/>
    </row>
    <row r="117" spans="1:76">
      <c r="A117" s="10"/>
      <c r="B117" s="10"/>
      <c r="C117" s="10"/>
      <c r="D117" s="10"/>
      <c r="E117" s="13"/>
      <c r="F117" s="10"/>
      <c r="G117" s="10"/>
      <c r="H117" s="10"/>
      <c r="I117" s="16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7"/>
    </row>
    <row r="118" spans="1:76">
      <c r="A118" s="10"/>
      <c r="B118" s="10"/>
      <c r="C118" s="10"/>
      <c r="D118" s="10"/>
      <c r="E118" s="13"/>
      <c r="F118" s="10"/>
      <c r="G118" s="10"/>
      <c r="H118" s="10"/>
      <c r="I118" s="16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7"/>
    </row>
    <row r="119" spans="1:76">
      <c r="A119" s="10"/>
      <c r="B119" s="10"/>
      <c r="C119" s="10"/>
      <c r="D119" s="10"/>
      <c r="E119" s="13"/>
      <c r="F119" s="10"/>
      <c r="G119" s="10"/>
      <c r="H119" s="10"/>
      <c r="I119" s="16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7"/>
    </row>
    <row r="120" spans="1:76">
      <c r="A120" s="10"/>
      <c r="B120" s="10"/>
      <c r="C120" s="10"/>
      <c r="D120" s="10"/>
      <c r="E120" s="13"/>
      <c r="F120" s="10"/>
      <c r="G120" s="10"/>
      <c r="H120" s="10"/>
      <c r="I120" s="16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7"/>
    </row>
    <row r="121" spans="1:76">
      <c r="A121" s="10"/>
      <c r="B121" s="10"/>
      <c r="C121" s="10"/>
      <c r="D121" s="10"/>
      <c r="E121" s="13"/>
      <c r="F121" s="10"/>
      <c r="G121" s="10"/>
      <c r="H121" s="10"/>
      <c r="I121" s="16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7"/>
    </row>
    <row r="122" spans="1:76">
      <c r="A122" s="10"/>
      <c r="B122" s="10"/>
      <c r="C122" s="10"/>
      <c r="D122" s="10"/>
      <c r="E122" s="13"/>
      <c r="F122" s="10"/>
      <c r="G122" s="10"/>
      <c r="H122" s="10"/>
      <c r="I122" s="16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7"/>
    </row>
    <row r="123" spans="1:76">
      <c r="A123" s="10"/>
      <c r="B123" s="10"/>
      <c r="C123" s="10"/>
      <c r="D123" s="10"/>
      <c r="E123" s="13"/>
      <c r="F123" s="10"/>
      <c r="G123" s="10"/>
      <c r="H123" s="10"/>
      <c r="I123" s="16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7"/>
    </row>
    <row r="124" spans="1:76">
      <c r="A124" s="10"/>
      <c r="B124" s="10"/>
      <c r="C124" s="10"/>
      <c r="D124" s="10"/>
      <c r="E124" s="13"/>
      <c r="F124" s="10"/>
      <c r="G124" s="10"/>
      <c r="H124" s="10"/>
      <c r="I124" s="16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7"/>
    </row>
    <row r="125" spans="1:76">
      <c r="A125" s="10"/>
      <c r="B125" s="10"/>
      <c r="C125" s="10"/>
      <c r="D125" s="10"/>
      <c r="E125" s="13"/>
      <c r="F125" s="10"/>
      <c r="G125" s="10"/>
      <c r="H125" s="10"/>
      <c r="I125" s="16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7"/>
    </row>
    <row r="126" spans="1:76">
      <c r="A126" s="10"/>
      <c r="B126" s="10"/>
      <c r="C126" s="10"/>
      <c r="D126" s="10"/>
      <c r="E126" s="13"/>
      <c r="F126" s="10"/>
      <c r="G126" s="10"/>
      <c r="H126" s="10"/>
      <c r="I126" s="16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7"/>
    </row>
    <row r="127" spans="1:76">
      <c r="A127" s="10"/>
      <c r="B127" s="10"/>
      <c r="C127" s="10"/>
      <c r="D127" s="10"/>
      <c r="E127" s="13"/>
      <c r="F127" s="10"/>
      <c r="G127" s="10"/>
      <c r="H127" s="10"/>
      <c r="I127" s="16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7"/>
    </row>
    <row r="128" spans="1:76">
      <c r="A128" s="10"/>
      <c r="B128" s="10"/>
      <c r="C128" s="10"/>
      <c r="D128" s="10"/>
      <c r="E128" s="13"/>
      <c r="F128" s="10"/>
      <c r="G128" s="10"/>
      <c r="H128" s="10"/>
      <c r="I128" s="16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7"/>
    </row>
    <row r="129" spans="1:76">
      <c r="A129" s="10"/>
      <c r="B129" s="10"/>
      <c r="C129" s="10"/>
      <c r="D129" s="10"/>
      <c r="E129" s="13"/>
      <c r="F129" s="10"/>
      <c r="G129" s="10"/>
      <c r="H129" s="10"/>
      <c r="I129" s="16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7"/>
    </row>
    <row r="130" spans="1:76">
      <c r="A130" s="10"/>
      <c r="B130" s="10"/>
      <c r="C130" s="10"/>
      <c r="D130" s="10"/>
      <c r="E130" s="13"/>
      <c r="F130" s="10"/>
      <c r="G130" s="10"/>
      <c r="H130" s="10"/>
      <c r="I130" s="16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7"/>
    </row>
    <row r="131" spans="1:76">
      <c r="A131" s="10"/>
      <c r="B131" s="10"/>
      <c r="C131" s="10"/>
      <c r="D131" s="10"/>
      <c r="E131" s="13"/>
      <c r="F131" s="10"/>
      <c r="G131" s="10"/>
      <c r="H131" s="10"/>
      <c r="I131" s="16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7"/>
    </row>
    <row r="132" spans="1:76">
      <c r="A132" s="10"/>
      <c r="B132" s="10"/>
      <c r="C132" s="10"/>
      <c r="D132" s="10"/>
      <c r="E132" s="13"/>
      <c r="F132" s="10"/>
      <c r="G132" s="10"/>
      <c r="H132" s="10"/>
      <c r="I132" s="16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7"/>
    </row>
    <row r="133" spans="1:76">
      <c r="A133" s="10"/>
      <c r="B133" s="10"/>
      <c r="C133" s="10"/>
      <c r="D133" s="10"/>
      <c r="E133" s="13"/>
      <c r="F133" s="10"/>
      <c r="G133" s="10"/>
      <c r="H133" s="10"/>
      <c r="I133" s="16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7"/>
    </row>
    <row r="134" spans="1:76">
      <c r="A134" s="10"/>
      <c r="B134" s="10"/>
      <c r="C134" s="10"/>
      <c r="D134" s="10"/>
      <c r="E134" s="13"/>
      <c r="F134" s="10"/>
      <c r="G134" s="10"/>
      <c r="H134" s="10"/>
      <c r="I134" s="16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7"/>
    </row>
    <row r="135" spans="1:76">
      <c r="A135" s="10"/>
      <c r="B135" s="10"/>
      <c r="C135" s="10"/>
      <c r="D135" s="10"/>
      <c r="E135" s="13"/>
      <c r="F135" s="10"/>
      <c r="G135" s="10"/>
      <c r="H135" s="10"/>
      <c r="I135" s="16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7"/>
    </row>
    <row r="136" spans="1:76">
      <c r="A136" s="10"/>
      <c r="B136" s="10"/>
      <c r="C136" s="10"/>
      <c r="D136" s="10"/>
      <c r="E136" s="13"/>
      <c r="F136" s="10"/>
      <c r="G136" s="10"/>
      <c r="H136" s="10"/>
      <c r="I136" s="16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7"/>
    </row>
    <row r="137" spans="1:76">
      <c r="A137" s="10"/>
      <c r="B137" s="10"/>
      <c r="C137" s="10"/>
      <c r="D137" s="10"/>
      <c r="E137" s="13"/>
      <c r="F137" s="10"/>
      <c r="G137" s="10"/>
      <c r="H137" s="10"/>
      <c r="I137" s="16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7"/>
    </row>
    <row r="138" spans="1:76">
      <c r="A138" s="10"/>
      <c r="B138" s="10"/>
      <c r="C138" s="10"/>
      <c r="D138" s="10"/>
      <c r="E138" s="13"/>
      <c r="F138" s="10"/>
      <c r="G138" s="10"/>
      <c r="H138" s="10"/>
      <c r="I138" s="16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7"/>
    </row>
    <row r="139" spans="1:76">
      <c r="A139" s="10"/>
      <c r="B139" s="10"/>
      <c r="C139" s="10"/>
      <c r="D139" s="10"/>
      <c r="E139" s="13"/>
      <c r="F139" s="10"/>
      <c r="G139" s="10"/>
      <c r="H139" s="10"/>
      <c r="I139" s="16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7"/>
    </row>
    <row r="140" spans="1:76">
      <c r="A140" s="10"/>
      <c r="B140" s="10"/>
      <c r="C140" s="10"/>
      <c r="D140" s="10"/>
      <c r="E140" s="13"/>
      <c r="F140" s="10"/>
      <c r="G140" s="10"/>
      <c r="H140" s="10"/>
      <c r="I140" s="16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7"/>
    </row>
    <row r="141" spans="1:76">
      <c r="A141" s="10"/>
      <c r="B141" s="10"/>
      <c r="C141" s="10"/>
      <c r="D141" s="10"/>
      <c r="E141" s="13"/>
      <c r="F141" s="10"/>
      <c r="G141" s="10"/>
      <c r="H141" s="10"/>
      <c r="I141" s="16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7"/>
    </row>
    <row r="142" spans="1:76">
      <c r="A142" s="10"/>
      <c r="B142" s="10"/>
      <c r="C142" s="10"/>
      <c r="D142" s="10"/>
      <c r="E142" s="13"/>
      <c r="F142" s="10"/>
      <c r="G142" s="10"/>
      <c r="H142" s="10"/>
      <c r="I142" s="16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7"/>
    </row>
    <row r="143" spans="1:76">
      <c r="A143" s="10"/>
      <c r="B143" s="10"/>
      <c r="C143" s="10"/>
      <c r="D143" s="10"/>
      <c r="E143" s="13"/>
      <c r="F143" s="10"/>
      <c r="G143" s="10"/>
      <c r="H143" s="10"/>
      <c r="I143" s="16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7"/>
    </row>
    <row r="144" spans="1:76">
      <c r="A144" s="10"/>
      <c r="B144" s="10"/>
      <c r="C144" s="10"/>
      <c r="D144" s="10"/>
      <c r="E144" s="13"/>
      <c r="F144" s="10"/>
      <c r="G144" s="10"/>
      <c r="H144" s="10"/>
      <c r="I144" s="16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7"/>
    </row>
    <row r="145" spans="1:76">
      <c r="A145" s="10"/>
      <c r="B145" s="10"/>
      <c r="C145" s="10"/>
      <c r="D145" s="10"/>
      <c r="E145" s="13"/>
      <c r="F145" s="10"/>
      <c r="G145" s="10"/>
      <c r="H145" s="10"/>
      <c r="I145" s="16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7"/>
    </row>
    <row r="146" spans="1:76">
      <c r="A146" s="10"/>
      <c r="B146" s="10"/>
      <c r="C146" s="10"/>
      <c r="D146" s="10"/>
      <c r="E146" s="13"/>
      <c r="F146" s="10"/>
      <c r="G146" s="10"/>
      <c r="H146" s="10"/>
      <c r="I146" s="16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7"/>
    </row>
    <row r="147" spans="1:76">
      <c r="A147" s="10"/>
      <c r="B147" s="10"/>
      <c r="C147" s="10"/>
      <c r="D147" s="10"/>
      <c r="E147" s="13"/>
      <c r="F147" s="10"/>
      <c r="G147" s="10"/>
      <c r="H147" s="10"/>
      <c r="I147" s="16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7"/>
    </row>
    <row r="148" spans="1:76">
      <c r="A148" s="10"/>
      <c r="B148" s="10"/>
      <c r="C148" s="10"/>
      <c r="D148" s="10"/>
      <c r="E148" s="13"/>
      <c r="F148" s="10"/>
      <c r="G148" s="10"/>
      <c r="H148" s="10"/>
      <c r="I148" s="16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7"/>
    </row>
    <row r="149" spans="1:76">
      <c r="A149" s="10"/>
      <c r="B149" s="10"/>
      <c r="C149" s="10"/>
      <c r="D149" s="10"/>
      <c r="E149" s="13"/>
      <c r="F149" s="10"/>
      <c r="G149" s="10"/>
      <c r="H149" s="10"/>
      <c r="I149" s="16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7"/>
    </row>
    <row r="150" spans="1:76">
      <c r="A150" s="10"/>
      <c r="B150" s="10"/>
      <c r="C150" s="10"/>
      <c r="D150" s="10"/>
      <c r="E150" s="13"/>
      <c r="F150" s="10"/>
      <c r="G150" s="10"/>
      <c r="H150" s="10"/>
      <c r="I150" s="16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7"/>
    </row>
    <row r="151" spans="1:76">
      <c r="A151" s="10"/>
      <c r="B151" s="10"/>
      <c r="C151" s="10"/>
      <c r="D151" s="10"/>
      <c r="E151" s="13"/>
      <c r="F151" s="10"/>
      <c r="G151" s="10"/>
      <c r="H151" s="10"/>
      <c r="I151" s="16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7"/>
    </row>
    <row r="152" spans="1:76">
      <c r="A152" s="10"/>
      <c r="B152" s="10"/>
      <c r="C152" s="10"/>
      <c r="D152" s="10"/>
      <c r="E152" s="13"/>
      <c r="F152" s="10"/>
      <c r="G152" s="10"/>
      <c r="H152" s="10"/>
      <c r="I152" s="16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7"/>
    </row>
    <row r="153" spans="1:76">
      <c r="A153" s="10"/>
      <c r="B153" s="10"/>
      <c r="C153" s="10"/>
      <c r="D153" s="10"/>
      <c r="E153" s="13"/>
      <c r="F153" s="10"/>
      <c r="G153" s="10"/>
      <c r="H153" s="10"/>
      <c r="I153" s="16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7"/>
    </row>
    <row r="154" spans="1:76">
      <c r="A154" s="10"/>
      <c r="B154" s="10"/>
      <c r="C154" s="10"/>
      <c r="D154" s="10"/>
      <c r="E154" s="13"/>
      <c r="F154" s="10"/>
      <c r="G154" s="10"/>
      <c r="H154" s="10"/>
      <c r="I154" s="16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7"/>
    </row>
    <row r="155" spans="1:76">
      <c r="A155" s="10"/>
      <c r="B155" s="10"/>
      <c r="C155" s="10"/>
      <c r="D155" s="10"/>
      <c r="E155" s="13"/>
      <c r="F155" s="10"/>
      <c r="G155" s="10"/>
      <c r="H155" s="10"/>
      <c r="I155" s="16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7"/>
    </row>
    <row r="156" spans="1:76">
      <c r="A156" s="10"/>
      <c r="B156" s="10"/>
      <c r="C156" s="10"/>
      <c r="D156" s="10"/>
      <c r="E156" s="13"/>
      <c r="F156" s="10"/>
      <c r="G156" s="10"/>
      <c r="H156" s="10"/>
      <c r="I156" s="16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7"/>
    </row>
    <row r="157" spans="1:76">
      <c r="A157" s="10"/>
      <c r="B157" s="10"/>
      <c r="C157" s="10"/>
      <c r="D157" s="10"/>
      <c r="E157" s="13"/>
      <c r="F157" s="10"/>
      <c r="G157" s="10"/>
      <c r="H157" s="10"/>
      <c r="I157" s="16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7"/>
    </row>
    <row r="158" spans="1:76">
      <c r="A158" s="10"/>
      <c r="B158" s="10"/>
      <c r="C158" s="10"/>
      <c r="D158" s="10"/>
      <c r="E158" s="13"/>
      <c r="F158" s="10"/>
      <c r="G158" s="10"/>
      <c r="H158" s="10"/>
      <c r="I158" s="16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7"/>
    </row>
    <row r="159" spans="1:76">
      <c r="A159" s="10"/>
      <c r="B159" s="10"/>
      <c r="C159" s="10"/>
      <c r="D159" s="10"/>
      <c r="E159" s="13"/>
      <c r="F159" s="10"/>
      <c r="G159" s="10"/>
      <c r="H159" s="10"/>
      <c r="I159" s="16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7"/>
    </row>
    <row r="160" spans="1:76">
      <c r="A160" s="10"/>
      <c r="B160" s="10"/>
      <c r="C160" s="10"/>
      <c r="D160" s="10"/>
      <c r="E160" s="13"/>
      <c r="F160" s="10"/>
      <c r="G160" s="10"/>
      <c r="H160" s="10"/>
      <c r="I160" s="16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7"/>
    </row>
    <row r="161" spans="1:76">
      <c r="A161" s="10"/>
      <c r="B161" s="10"/>
      <c r="C161" s="10"/>
      <c r="D161" s="10"/>
      <c r="E161" s="13"/>
      <c r="F161" s="10"/>
      <c r="G161" s="10"/>
      <c r="H161" s="10"/>
      <c r="I161" s="16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7"/>
    </row>
    <row r="162" spans="1:76">
      <c r="A162" s="10"/>
      <c r="B162" s="10"/>
      <c r="C162" s="10"/>
      <c r="D162" s="10"/>
      <c r="E162" s="13"/>
      <c r="F162" s="10"/>
      <c r="G162" s="10"/>
      <c r="H162" s="10"/>
      <c r="I162" s="16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7"/>
    </row>
    <row r="163" spans="1:76">
      <c r="A163" s="10"/>
      <c r="B163" s="10"/>
      <c r="C163" s="10"/>
      <c r="D163" s="10"/>
      <c r="E163" s="13"/>
      <c r="F163" s="10"/>
      <c r="G163" s="10"/>
      <c r="H163" s="10"/>
      <c r="I163" s="16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7"/>
    </row>
    <row r="164" spans="1:76">
      <c r="A164" s="10"/>
      <c r="B164" s="10"/>
      <c r="C164" s="10"/>
      <c r="D164" s="10"/>
      <c r="E164" s="13"/>
      <c r="F164" s="10"/>
      <c r="G164" s="10"/>
      <c r="H164" s="10"/>
      <c r="I164" s="16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7"/>
    </row>
    <row r="165" spans="1:76">
      <c r="A165" s="10"/>
      <c r="B165" s="10"/>
      <c r="C165" s="10"/>
      <c r="D165" s="10"/>
      <c r="E165" s="13"/>
      <c r="F165" s="10"/>
      <c r="G165" s="10"/>
      <c r="H165" s="10"/>
      <c r="I165" s="16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7"/>
    </row>
    <row r="166" spans="1:76">
      <c r="A166" s="10"/>
      <c r="B166" s="10"/>
      <c r="C166" s="10"/>
      <c r="D166" s="10"/>
      <c r="E166" s="13"/>
      <c r="F166" s="10"/>
      <c r="G166" s="10"/>
      <c r="H166" s="10"/>
      <c r="I166" s="16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7"/>
    </row>
    <row r="167" spans="1:76">
      <c r="A167" s="10"/>
      <c r="B167" s="10"/>
      <c r="C167" s="10"/>
      <c r="D167" s="10"/>
      <c r="E167" s="13"/>
      <c r="F167" s="10"/>
      <c r="G167" s="10"/>
      <c r="H167" s="10"/>
      <c r="I167" s="16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7"/>
    </row>
    <row r="168" spans="1:76">
      <c r="A168" s="10"/>
      <c r="B168" s="10"/>
      <c r="C168" s="10"/>
      <c r="D168" s="10"/>
      <c r="E168" s="13"/>
      <c r="F168" s="10"/>
      <c r="G168" s="10"/>
      <c r="H168" s="10"/>
      <c r="I168" s="16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7"/>
    </row>
    <row r="169" spans="1:76">
      <c r="A169" s="10"/>
      <c r="B169" s="10"/>
      <c r="C169" s="10"/>
      <c r="D169" s="10"/>
      <c r="E169" s="13"/>
      <c r="F169" s="10"/>
      <c r="G169" s="10"/>
      <c r="H169" s="10"/>
      <c r="I169" s="16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7"/>
    </row>
    <row r="170" spans="1:76">
      <c r="A170" s="10"/>
      <c r="B170" s="10"/>
      <c r="C170" s="10"/>
      <c r="D170" s="10"/>
      <c r="E170" s="13"/>
      <c r="F170" s="10"/>
      <c r="G170" s="10"/>
      <c r="H170" s="10"/>
      <c r="I170" s="16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7"/>
    </row>
    <row r="171" spans="1:76">
      <c r="A171" s="10"/>
      <c r="B171" s="10"/>
      <c r="C171" s="10"/>
      <c r="D171" s="10"/>
      <c r="E171" s="13"/>
      <c r="F171" s="10"/>
      <c r="G171" s="10"/>
      <c r="H171" s="10"/>
      <c r="I171" s="16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7"/>
    </row>
    <row r="172" spans="1:76">
      <c r="A172" s="10"/>
      <c r="B172" s="10"/>
      <c r="C172" s="10"/>
      <c r="D172" s="10"/>
      <c r="E172" s="13"/>
      <c r="F172" s="10"/>
      <c r="G172" s="10"/>
      <c r="H172" s="10"/>
      <c r="I172" s="16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7"/>
    </row>
    <row r="173" spans="1:76">
      <c r="A173" s="10"/>
      <c r="B173" s="10"/>
      <c r="C173" s="10"/>
      <c r="D173" s="10"/>
      <c r="E173" s="13"/>
      <c r="F173" s="10"/>
      <c r="G173" s="10"/>
      <c r="H173" s="10"/>
      <c r="I173" s="16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7"/>
    </row>
    <row r="174" spans="1:76">
      <c r="A174" s="10"/>
      <c r="B174" s="10"/>
      <c r="C174" s="10"/>
      <c r="D174" s="10"/>
      <c r="E174" s="13"/>
      <c r="F174" s="10"/>
      <c r="G174" s="10"/>
      <c r="H174" s="10"/>
      <c r="I174" s="16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7"/>
    </row>
    <row r="175" spans="1:76">
      <c r="A175" s="10"/>
      <c r="B175" s="10"/>
      <c r="C175" s="10"/>
      <c r="D175" s="10"/>
      <c r="E175" s="13"/>
      <c r="F175" s="10"/>
      <c r="G175" s="10"/>
      <c r="H175" s="10"/>
      <c r="I175" s="16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7"/>
    </row>
    <row r="176" spans="1:76">
      <c r="A176" s="10"/>
      <c r="B176" s="10"/>
      <c r="C176" s="10"/>
      <c r="D176" s="10"/>
      <c r="E176" s="13"/>
      <c r="F176" s="10"/>
      <c r="G176" s="10"/>
      <c r="H176" s="10"/>
      <c r="I176" s="16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7"/>
    </row>
    <row r="177" spans="1:76">
      <c r="A177" s="10"/>
      <c r="B177" s="10"/>
      <c r="C177" s="10"/>
      <c r="D177" s="10"/>
      <c r="E177" s="13"/>
      <c r="F177" s="10"/>
      <c r="G177" s="10"/>
      <c r="H177" s="10"/>
      <c r="I177" s="16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7"/>
    </row>
    <row r="178" spans="1:76">
      <c r="A178" s="10"/>
      <c r="B178" s="10"/>
      <c r="C178" s="10"/>
      <c r="D178" s="10"/>
      <c r="E178" s="13"/>
      <c r="F178" s="10"/>
      <c r="G178" s="10"/>
      <c r="H178" s="10"/>
      <c r="I178" s="16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7"/>
    </row>
    <row r="179" spans="1:76">
      <c r="A179" s="10"/>
      <c r="B179" s="10"/>
      <c r="C179" s="10"/>
      <c r="D179" s="10"/>
      <c r="E179" s="13"/>
      <c r="F179" s="10"/>
      <c r="G179" s="10"/>
      <c r="H179" s="10"/>
      <c r="I179" s="16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7"/>
    </row>
    <row r="180" spans="1:76">
      <c r="A180" s="10"/>
      <c r="B180" s="10"/>
      <c r="C180" s="10"/>
      <c r="D180" s="10"/>
      <c r="E180" s="13"/>
      <c r="F180" s="10"/>
      <c r="G180" s="10"/>
      <c r="H180" s="10"/>
      <c r="I180" s="16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7"/>
    </row>
    <row r="181" spans="1:76">
      <c r="A181" s="10"/>
      <c r="B181" s="10"/>
      <c r="C181" s="10"/>
      <c r="D181" s="10"/>
      <c r="E181" s="13"/>
      <c r="F181" s="10"/>
      <c r="G181" s="10"/>
      <c r="H181" s="10"/>
      <c r="I181" s="16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7"/>
    </row>
    <row r="182" spans="1:76">
      <c r="A182" s="10"/>
      <c r="B182" s="10"/>
      <c r="C182" s="10"/>
      <c r="D182" s="10"/>
      <c r="E182" s="13"/>
      <c r="F182" s="10"/>
      <c r="G182" s="10"/>
      <c r="H182" s="10"/>
      <c r="I182" s="16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7"/>
    </row>
    <row r="183" spans="1:76">
      <c r="A183" s="10"/>
      <c r="B183" s="10"/>
      <c r="C183" s="10"/>
      <c r="D183" s="10"/>
      <c r="E183" s="13"/>
      <c r="F183" s="10"/>
      <c r="G183" s="10"/>
      <c r="H183" s="10"/>
      <c r="I183" s="16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7"/>
    </row>
    <row r="184" spans="1:76">
      <c r="A184" s="10"/>
      <c r="B184" s="10"/>
      <c r="C184" s="10"/>
      <c r="D184" s="10"/>
      <c r="E184" s="13"/>
      <c r="F184" s="10"/>
      <c r="G184" s="10"/>
      <c r="H184" s="10"/>
      <c r="I184" s="16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7"/>
    </row>
    <row r="185" spans="1:76">
      <c r="A185" s="10"/>
      <c r="B185" s="10"/>
      <c r="C185" s="10"/>
      <c r="D185" s="10"/>
      <c r="E185" s="13"/>
      <c r="F185" s="10"/>
      <c r="G185" s="10"/>
      <c r="H185" s="10"/>
      <c r="I185" s="16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7"/>
    </row>
    <row r="186" spans="1:76">
      <c r="A186" s="10"/>
      <c r="B186" s="10"/>
      <c r="C186" s="10"/>
      <c r="D186" s="10"/>
      <c r="E186" s="13"/>
      <c r="F186" s="10"/>
      <c r="G186" s="10"/>
      <c r="H186" s="10"/>
      <c r="I186" s="16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7"/>
    </row>
    <row r="187" spans="1:76">
      <c r="A187" s="10"/>
      <c r="B187" s="10"/>
      <c r="C187" s="10"/>
      <c r="D187" s="10"/>
      <c r="E187" s="13"/>
      <c r="F187" s="10"/>
      <c r="G187" s="10"/>
      <c r="H187" s="10"/>
      <c r="I187" s="16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7"/>
    </row>
    <row r="188" spans="1:76">
      <c r="A188" s="10"/>
      <c r="B188" s="10"/>
      <c r="C188" s="10"/>
      <c r="D188" s="10"/>
      <c r="E188" s="13"/>
      <c r="F188" s="10"/>
      <c r="G188" s="10"/>
      <c r="H188" s="10"/>
      <c r="I188" s="16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7"/>
    </row>
    <row r="189" spans="1:76">
      <c r="A189" s="10"/>
      <c r="B189" s="10"/>
      <c r="C189" s="10"/>
      <c r="D189" s="10"/>
      <c r="E189" s="13"/>
      <c r="F189" s="10"/>
      <c r="G189" s="10"/>
      <c r="H189" s="10"/>
      <c r="I189" s="16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7"/>
    </row>
    <row r="190" spans="1:76">
      <c r="A190" s="10"/>
      <c r="B190" s="10"/>
      <c r="C190" s="10"/>
      <c r="D190" s="10"/>
      <c r="E190" s="13"/>
      <c r="F190" s="10"/>
      <c r="G190" s="10"/>
      <c r="H190" s="10"/>
      <c r="I190" s="16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7"/>
    </row>
    <row r="191" spans="1:76">
      <c r="A191" s="10"/>
      <c r="B191" s="10"/>
      <c r="C191" s="10"/>
      <c r="D191" s="10"/>
      <c r="E191" s="13"/>
      <c r="F191" s="10"/>
      <c r="G191" s="10"/>
      <c r="H191" s="10"/>
      <c r="I191" s="16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7"/>
    </row>
    <row r="192" spans="1:76">
      <c r="A192" s="10"/>
      <c r="B192" s="10"/>
      <c r="C192" s="10"/>
      <c r="D192" s="10"/>
      <c r="E192" s="13"/>
      <c r="F192" s="10"/>
      <c r="G192" s="10"/>
      <c r="H192" s="10"/>
      <c r="I192" s="16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7"/>
    </row>
    <row r="193" spans="1:76">
      <c r="A193" s="10"/>
      <c r="B193" s="10"/>
      <c r="C193" s="10"/>
      <c r="D193" s="10"/>
      <c r="E193" s="13"/>
      <c r="F193" s="10"/>
      <c r="G193" s="10"/>
      <c r="H193" s="10"/>
      <c r="I193" s="16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7"/>
    </row>
    <row r="194" spans="1:76">
      <c r="A194" s="10"/>
      <c r="B194" s="10"/>
      <c r="C194" s="10"/>
      <c r="D194" s="10"/>
      <c r="E194" s="13"/>
      <c r="F194" s="10"/>
      <c r="G194" s="10"/>
      <c r="H194" s="10"/>
      <c r="I194" s="16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7"/>
    </row>
    <row r="195" spans="1:76">
      <c r="A195" s="10"/>
      <c r="B195" s="10"/>
      <c r="C195" s="10"/>
      <c r="D195" s="10"/>
      <c r="E195" s="13"/>
      <c r="F195" s="10"/>
      <c r="G195" s="10"/>
      <c r="H195" s="10"/>
      <c r="I195" s="16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7"/>
    </row>
    <row r="196" spans="1:76">
      <c r="A196" s="10"/>
      <c r="B196" s="10"/>
      <c r="C196" s="10"/>
      <c r="D196" s="10"/>
      <c r="E196" s="13"/>
      <c r="F196" s="10"/>
      <c r="G196" s="10"/>
      <c r="H196" s="10"/>
      <c r="I196" s="16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7"/>
    </row>
    <row r="197" spans="1:76">
      <c r="A197" s="10"/>
      <c r="B197" s="10"/>
      <c r="C197" s="10"/>
      <c r="D197" s="10"/>
      <c r="E197" s="13"/>
      <c r="F197" s="10"/>
      <c r="G197" s="10"/>
      <c r="H197" s="10"/>
      <c r="I197" s="16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7"/>
    </row>
    <row r="198" spans="1:76">
      <c r="A198" s="10"/>
      <c r="B198" s="10"/>
      <c r="C198" s="10"/>
      <c r="D198" s="10"/>
      <c r="E198" s="13"/>
      <c r="F198" s="10"/>
      <c r="G198" s="10"/>
      <c r="H198" s="10"/>
      <c r="I198" s="16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7"/>
    </row>
    <row r="199" spans="1:76">
      <c r="A199" s="10"/>
      <c r="B199" s="10"/>
      <c r="C199" s="10"/>
      <c r="D199" s="10"/>
      <c r="E199" s="13"/>
      <c r="F199" s="10"/>
      <c r="G199" s="10"/>
      <c r="H199" s="10"/>
      <c r="I199" s="16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7"/>
    </row>
    <row r="200" spans="1:76">
      <c r="A200" s="10"/>
      <c r="B200" s="10"/>
      <c r="C200" s="10"/>
      <c r="D200" s="10"/>
      <c r="E200" s="13"/>
      <c r="F200" s="10"/>
      <c r="G200" s="10"/>
      <c r="H200" s="10"/>
      <c r="I200" s="16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7"/>
    </row>
    <row r="201" spans="1:76">
      <c r="A201" s="10"/>
      <c r="B201" s="10"/>
      <c r="C201" s="10"/>
      <c r="D201" s="10"/>
      <c r="E201" s="13"/>
      <c r="F201" s="10"/>
      <c r="G201" s="10"/>
      <c r="H201" s="10"/>
      <c r="I201" s="16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7"/>
    </row>
    <row r="202" spans="1:76">
      <c r="A202" s="10"/>
      <c r="B202" s="10"/>
      <c r="C202" s="10"/>
      <c r="D202" s="10"/>
      <c r="E202" s="13"/>
      <c r="F202" s="10"/>
      <c r="G202" s="10"/>
      <c r="H202" s="10"/>
      <c r="I202" s="16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7"/>
    </row>
    <row r="203" spans="1:76">
      <c r="A203" s="10"/>
      <c r="B203" s="10"/>
      <c r="C203" s="10"/>
      <c r="D203" s="10"/>
      <c r="E203" s="13"/>
      <c r="F203" s="10"/>
      <c r="G203" s="10"/>
      <c r="H203" s="10"/>
      <c r="I203" s="16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7"/>
    </row>
    <row r="204" spans="1:76">
      <c r="A204" s="10"/>
      <c r="B204" s="10"/>
      <c r="C204" s="10"/>
      <c r="D204" s="10"/>
      <c r="E204" s="13"/>
      <c r="F204" s="10"/>
      <c r="G204" s="10"/>
      <c r="H204" s="10"/>
      <c r="I204" s="16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7"/>
    </row>
    <row r="205" spans="1:76">
      <c r="A205" s="10"/>
      <c r="B205" s="10"/>
      <c r="C205" s="10"/>
      <c r="D205" s="10"/>
      <c r="E205" s="13"/>
      <c r="F205" s="10"/>
      <c r="G205" s="10"/>
      <c r="H205" s="10"/>
      <c r="I205" s="16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7"/>
    </row>
    <row r="206" spans="1:76">
      <c r="A206" s="10"/>
      <c r="B206" s="10"/>
      <c r="C206" s="10"/>
      <c r="D206" s="10"/>
      <c r="E206" s="13"/>
      <c r="F206" s="10"/>
      <c r="G206" s="10"/>
      <c r="H206" s="10"/>
      <c r="I206" s="16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7"/>
    </row>
    <row r="207" spans="1:76">
      <c r="A207" s="10"/>
      <c r="B207" s="10"/>
      <c r="C207" s="10"/>
      <c r="D207" s="10"/>
      <c r="E207" s="13"/>
      <c r="F207" s="10"/>
      <c r="G207" s="10"/>
      <c r="H207" s="10"/>
      <c r="I207" s="16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7"/>
    </row>
    <row r="208" spans="1:76">
      <c r="A208" s="10"/>
      <c r="B208" s="10"/>
      <c r="C208" s="10"/>
      <c r="D208" s="10"/>
      <c r="E208" s="13"/>
      <c r="F208" s="10"/>
      <c r="G208" s="10"/>
      <c r="H208" s="10"/>
      <c r="I208" s="16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7"/>
    </row>
    <row r="209" spans="1:76">
      <c r="A209" s="10"/>
      <c r="B209" s="10"/>
      <c r="C209" s="10"/>
      <c r="D209" s="10"/>
      <c r="E209" s="13"/>
      <c r="F209" s="10"/>
      <c r="G209" s="10"/>
      <c r="H209" s="10"/>
      <c r="I209" s="16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7"/>
    </row>
    <row r="210" spans="1:76">
      <c r="A210" s="10"/>
      <c r="B210" s="10"/>
      <c r="C210" s="10"/>
      <c r="D210" s="10"/>
      <c r="E210" s="13"/>
      <c r="F210" s="10"/>
      <c r="G210" s="10"/>
      <c r="H210" s="10"/>
      <c r="I210" s="16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7"/>
    </row>
    <row r="211" spans="1:76">
      <c r="A211" s="10"/>
      <c r="B211" s="10"/>
      <c r="C211" s="10"/>
      <c r="D211" s="10"/>
      <c r="E211" s="13"/>
      <c r="F211" s="10"/>
      <c r="G211" s="10"/>
      <c r="H211" s="10"/>
      <c r="I211" s="16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7"/>
    </row>
    <row r="212" spans="1:76">
      <c r="A212" s="10"/>
      <c r="B212" s="10"/>
      <c r="C212" s="10"/>
      <c r="D212" s="10"/>
      <c r="E212" s="13"/>
      <c r="F212" s="10"/>
      <c r="G212" s="10"/>
      <c r="H212" s="10"/>
      <c r="I212" s="16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7"/>
    </row>
    <row r="213" spans="1:76">
      <c r="A213" s="10"/>
      <c r="B213" s="10"/>
      <c r="C213" s="10"/>
      <c r="D213" s="10"/>
      <c r="E213" s="13"/>
      <c r="F213" s="10"/>
      <c r="G213" s="10"/>
      <c r="H213" s="10"/>
      <c r="I213" s="16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7"/>
    </row>
    <row r="214" spans="1:76">
      <c r="A214" s="10"/>
      <c r="B214" s="10"/>
      <c r="C214" s="10"/>
      <c r="D214" s="10"/>
      <c r="E214" s="13"/>
      <c r="F214" s="10"/>
      <c r="G214" s="10"/>
      <c r="H214" s="10"/>
      <c r="I214" s="16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7"/>
    </row>
    <row r="215" spans="1:76">
      <c r="A215" s="10"/>
      <c r="B215" s="10"/>
      <c r="C215" s="10"/>
      <c r="D215" s="10"/>
      <c r="E215" s="13"/>
      <c r="F215" s="10"/>
      <c r="G215" s="10"/>
      <c r="H215" s="10"/>
      <c r="I215" s="16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7"/>
    </row>
    <row r="216" spans="1:76">
      <c r="A216" s="10"/>
      <c r="B216" s="10"/>
      <c r="C216" s="10"/>
      <c r="D216" s="10"/>
      <c r="E216" s="13"/>
      <c r="F216" s="10"/>
      <c r="G216" s="10"/>
      <c r="H216" s="10"/>
      <c r="I216" s="16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7"/>
    </row>
    <row r="217" spans="1:76">
      <c r="A217" s="10"/>
      <c r="B217" s="10"/>
      <c r="C217" s="10"/>
      <c r="D217" s="10"/>
      <c r="E217" s="13"/>
      <c r="F217" s="10"/>
      <c r="G217" s="10"/>
      <c r="H217" s="10"/>
      <c r="I217" s="16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7"/>
    </row>
    <row r="218" spans="1:76">
      <c r="A218" s="10"/>
      <c r="B218" s="10"/>
      <c r="C218" s="10"/>
      <c r="D218" s="10"/>
      <c r="E218" s="13"/>
      <c r="F218" s="10"/>
      <c r="G218" s="10"/>
      <c r="H218" s="10"/>
      <c r="I218" s="16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7"/>
    </row>
    <row r="219" spans="1:76">
      <c r="A219" s="10"/>
      <c r="B219" s="10"/>
      <c r="C219" s="10"/>
      <c r="D219" s="10"/>
      <c r="E219" s="13"/>
      <c r="F219" s="10"/>
      <c r="G219" s="10"/>
      <c r="H219" s="10"/>
      <c r="I219" s="16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7"/>
    </row>
    <row r="220" spans="1:76">
      <c r="A220" s="10"/>
      <c r="B220" s="10"/>
      <c r="C220" s="10"/>
      <c r="D220" s="10"/>
      <c r="E220" s="13"/>
      <c r="F220" s="10"/>
      <c r="G220" s="10"/>
      <c r="H220" s="10"/>
      <c r="I220" s="16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7"/>
    </row>
    <row r="221" spans="1:76">
      <c r="A221" s="10"/>
      <c r="B221" s="10"/>
      <c r="C221" s="10"/>
      <c r="D221" s="10"/>
      <c r="E221" s="13"/>
      <c r="F221" s="10"/>
      <c r="G221" s="10"/>
      <c r="H221" s="10"/>
      <c r="I221" s="16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7"/>
    </row>
    <row r="222" spans="1:76">
      <c r="A222" s="10"/>
      <c r="B222" s="10"/>
      <c r="C222" s="10"/>
      <c r="D222" s="10"/>
      <c r="E222" s="13"/>
      <c r="F222" s="10"/>
      <c r="G222" s="10"/>
      <c r="H222" s="10"/>
      <c r="I222" s="16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7"/>
    </row>
    <row r="223" spans="1:76">
      <c r="A223" s="10"/>
      <c r="B223" s="10"/>
      <c r="C223" s="10"/>
      <c r="D223" s="10"/>
      <c r="E223" s="13"/>
      <c r="F223" s="10"/>
      <c r="G223" s="10"/>
      <c r="H223" s="10"/>
      <c r="I223" s="16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7"/>
    </row>
    <row r="224" spans="1:76">
      <c r="A224" s="10"/>
      <c r="B224" s="10"/>
      <c r="C224" s="10"/>
      <c r="D224" s="10"/>
      <c r="E224" s="13"/>
      <c r="F224" s="10"/>
      <c r="G224" s="10"/>
      <c r="H224" s="10"/>
      <c r="I224" s="16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7"/>
    </row>
    <row r="225" spans="1:76">
      <c r="A225" s="10"/>
      <c r="B225" s="10"/>
      <c r="C225" s="10"/>
      <c r="D225" s="10"/>
      <c r="E225" s="13"/>
      <c r="F225" s="10"/>
      <c r="G225" s="10"/>
      <c r="H225" s="10"/>
      <c r="I225" s="16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7"/>
    </row>
    <row r="226" spans="1:76">
      <c r="A226" s="10"/>
      <c r="B226" s="10"/>
      <c r="C226" s="10"/>
      <c r="D226" s="10"/>
      <c r="E226" s="13"/>
      <c r="F226" s="10"/>
      <c r="G226" s="10"/>
      <c r="H226" s="10"/>
      <c r="I226" s="16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7"/>
    </row>
    <row r="227" spans="1:76">
      <c r="A227" s="10"/>
      <c r="B227" s="10"/>
      <c r="C227" s="10"/>
      <c r="D227" s="10"/>
      <c r="E227" s="13"/>
      <c r="F227" s="10"/>
      <c r="G227" s="10"/>
      <c r="H227" s="10"/>
      <c r="I227" s="16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7"/>
    </row>
    <row r="228" spans="1:76">
      <c r="A228" s="10"/>
      <c r="B228" s="10"/>
      <c r="C228" s="10"/>
      <c r="D228" s="10"/>
      <c r="E228" s="13"/>
      <c r="F228" s="10"/>
      <c r="G228" s="10"/>
      <c r="H228" s="10"/>
      <c r="I228" s="16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7"/>
    </row>
    <row r="229" spans="1:76">
      <c r="A229" s="10"/>
      <c r="B229" s="10"/>
      <c r="C229" s="10"/>
      <c r="D229" s="10"/>
      <c r="E229" s="13"/>
      <c r="F229" s="10"/>
      <c r="G229" s="10"/>
      <c r="H229" s="10"/>
      <c r="I229" s="16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7"/>
    </row>
    <row r="230" spans="1:76">
      <c r="A230" s="10"/>
      <c r="B230" s="10"/>
      <c r="C230" s="10"/>
      <c r="D230" s="10"/>
      <c r="E230" s="13"/>
      <c r="F230" s="10"/>
      <c r="G230" s="10"/>
      <c r="H230" s="10"/>
      <c r="I230" s="16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7"/>
    </row>
    <row r="231" spans="1:76">
      <c r="A231" s="10"/>
      <c r="B231" s="10"/>
      <c r="C231" s="10"/>
      <c r="D231" s="10"/>
      <c r="E231" s="13"/>
      <c r="F231" s="10"/>
      <c r="G231" s="10"/>
      <c r="H231" s="10"/>
      <c r="I231" s="16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7"/>
    </row>
    <row r="232" spans="1:76">
      <c r="A232" s="10"/>
      <c r="B232" s="10"/>
      <c r="C232" s="10"/>
      <c r="D232" s="10"/>
      <c r="E232" s="13"/>
      <c r="F232" s="10"/>
      <c r="G232" s="10"/>
      <c r="H232" s="10"/>
      <c r="I232" s="16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7"/>
    </row>
    <row r="233" spans="1:76">
      <c r="A233" s="10"/>
      <c r="B233" s="10"/>
      <c r="C233" s="10"/>
      <c r="D233" s="10"/>
      <c r="E233" s="13"/>
      <c r="F233" s="10"/>
      <c r="G233" s="10"/>
      <c r="H233" s="10"/>
      <c r="I233" s="16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7"/>
    </row>
    <row r="234" spans="1:76">
      <c r="A234" s="10"/>
      <c r="B234" s="10"/>
      <c r="C234" s="10"/>
      <c r="D234" s="10"/>
      <c r="E234" s="13"/>
      <c r="F234" s="10"/>
      <c r="G234" s="10"/>
      <c r="H234" s="10"/>
      <c r="I234" s="16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7"/>
    </row>
    <row r="235" spans="1:76">
      <c r="A235" s="10"/>
      <c r="B235" s="10"/>
      <c r="C235" s="10"/>
      <c r="D235" s="10"/>
      <c r="E235" s="13"/>
      <c r="F235" s="10"/>
      <c r="G235" s="10"/>
      <c r="H235" s="10"/>
      <c r="I235" s="16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7"/>
    </row>
    <row r="236" spans="1:76">
      <c r="A236" s="10"/>
      <c r="B236" s="10"/>
      <c r="C236" s="10"/>
      <c r="D236" s="10"/>
      <c r="E236" s="13"/>
      <c r="F236" s="10"/>
      <c r="G236" s="10"/>
      <c r="H236" s="10"/>
      <c r="I236" s="16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7"/>
    </row>
    <row r="237" spans="1:76">
      <c r="A237" s="10"/>
      <c r="B237" s="10"/>
      <c r="C237" s="10"/>
      <c r="D237" s="10"/>
      <c r="E237" s="13"/>
      <c r="F237" s="10"/>
      <c r="G237" s="10"/>
      <c r="H237" s="10"/>
      <c r="I237" s="16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7"/>
    </row>
    <row r="238" spans="1:76">
      <c r="A238" s="10"/>
      <c r="B238" s="10"/>
      <c r="C238" s="10"/>
      <c r="D238" s="10"/>
      <c r="E238" s="13"/>
      <c r="F238" s="10"/>
      <c r="G238" s="10"/>
      <c r="H238" s="10"/>
      <c r="I238" s="16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7"/>
    </row>
    <row r="239" spans="1:76">
      <c r="A239" s="10"/>
      <c r="B239" s="10"/>
      <c r="C239" s="10"/>
      <c r="D239" s="10"/>
      <c r="E239" s="13"/>
      <c r="F239" s="10"/>
      <c r="G239" s="10"/>
      <c r="H239" s="10"/>
      <c r="I239" s="16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7"/>
    </row>
    <row r="240" spans="1:76">
      <c r="A240" s="10"/>
      <c r="B240" s="10"/>
      <c r="C240" s="10"/>
      <c r="D240" s="10"/>
      <c r="E240" s="13"/>
      <c r="F240" s="10"/>
      <c r="G240" s="10"/>
      <c r="H240" s="10"/>
      <c r="I240" s="16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7"/>
    </row>
    <row r="241" spans="1:76">
      <c r="A241" s="10"/>
      <c r="B241" s="10"/>
      <c r="C241" s="10"/>
      <c r="D241" s="10"/>
      <c r="E241" s="13"/>
      <c r="F241" s="10"/>
      <c r="G241" s="10"/>
      <c r="H241" s="10"/>
      <c r="I241" s="16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7"/>
    </row>
    <row r="242" spans="1:76">
      <c r="A242" s="10"/>
      <c r="B242" s="10"/>
      <c r="C242" s="10"/>
      <c r="D242" s="10"/>
      <c r="E242" s="13"/>
      <c r="F242" s="10"/>
      <c r="G242" s="10"/>
      <c r="H242" s="10"/>
      <c r="I242" s="16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7"/>
    </row>
    <row r="243" spans="1:76">
      <c r="A243" s="10"/>
      <c r="B243" s="10"/>
      <c r="C243" s="10"/>
      <c r="D243" s="10"/>
      <c r="E243" s="13"/>
      <c r="F243" s="10"/>
      <c r="G243" s="10"/>
      <c r="H243" s="10"/>
      <c r="I243" s="16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7"/>
    </row>
    <row r="244" spans="1:76">
      <c r="A244" s="10"/>
      <c r="B244" s="10"/>
      <c r="C244" s="10"/>
      <c r="D244" s="10"/>
      <c r="E244" s="13"/>
      <c r="F244" s="10"/>
      <c r="G244" s="10"/>
      <c r="H244" s="10"/>
      <c r="I244" s="16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  <c r="BX244" s="7"/>
    </row>
    <row r="245" spans="1:76">
      <c r="A245" s="10"/>
      <c r="B245" s="10"/>
      <c r="C245" s="10"/>
      <c r="D245" s="10"/>
      <c r="E245" s="13"/>
      <c r="F245" s="10"/>
      <c r="G245" s="10"/>
      <c r="H245" s="10"/>
      <c r="I245" s="16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  <c r="BW245" s="10"/>
      <c r="BX245" s="7"/>
    </row>
    <row r="246" spans="1:76">
      <c r="A246" s="10"/>
      <c r="B246" s="10"/>
      <c r="C246" s="10"/>
      <c r="D246" s="10"/>
      <c r="E246" s="13"/>
      <c r="F246" s="10"/>
      <c r="G246" s="10"/>
      <c r="H246" s="10"/>
      <c r="I246" s="16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  <c r="BB246" s="10"/>
      <c r="BC246" s="10"/>
      <c r="BD246" s="10"/>
      <c r="BE246" s="10"/>
      <c r="BF246" s="10"/>
      <c r="BG246" s="10"/>
      <c r="BH246" s="10"/>
      <c r="BI246" s="10"/>
      <c r="BJ246" s="10"/>
      <c r="BK246" s="10"/>
      <c r="BL246" s="10"/>
      <c r="BM246" s="10"/>
      <c r="BN246" s="10"/>
      <c r="BO246" s="10"/>
      <c r="BP246" s="10"/>
      <c r="BQ246" s="10"/>
      <c r="BR246" s="10"/>
      <c r="BS246" s="10"/>
      <c r="BT246" s="10"/>
      <c r="BU246" s="10"/>
      <c r="BV246" s="10"/>
      <c r="BW246" s="10"/>
      <c r="BX246" s="7"/>
    </row>
    <row r="247" spans="1:76">
      <c r="A247" s="10"/>
      <c r="B247" s="10"/>
      <c r="C247" s="10"/>
      <c r="D247" s="10"/>
      <c r="E247" s="13"/>
      <c r="F247" s="10"/>
      <c r="G247" s="10"/>
      <c r="H247" s="10"/>
      <c r="I247" s="16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  <c r="BE247" s="10"/>
      <c r="BF247" s="10"/>
      <c r="BG247" s="10"/>
      <c r="BH247" s="10"/>
      <c r="BI247" s="10"/>
      <c r="BJ247" s="10"/>
      <c r="BK247" s="10"/>
      <c r="BL247" s="10"/>
      <c r="BM247" s="10"/>
      <c r="BN247" s="10"/>
      <c r="BO247" s="10"/>
      <c r="BP247" s="10"/>
      <c r="BQ247" s="10"/>
      <c r="BR247" s="10"/>
      <c r="BS247" s="10"/>
      <c r="BT247" s="10"/>
      <c r="BU247" s="10"/>
      <c r="BV247" s="10"/>
      <c r="BW247" s="10"/>
      <c r="BX247" s="7"/>
    </row>
    <row r="248" spans="1:76">
      <c r="A248" s="10"/>
      <c r="B248" s="10"/>
      <c r="C248" s="10"/>
      <c r="D248" s="10"/>
      <c r="E248" s="13"/>
      <c r="F248" s="10"/>
      <c r="G248" s="10"/>
      <c r="H248" s="10"/>
      <c r="I248" s="16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  <c r="BE248" s="10"/>
      <c r="BF248" s="10"/>
      <c r="BG248" s="10"/>
      <c r="BH248" s="10"/>
      <c r="BI248" s="10"/>
      <c r="BJ248" s="10"/>
      <c r="BK248" s="10"/>
      <c r="BL248" s="10"/>
      <c r="BM248" s="10"/>
      <c r="BN248" s="10"/>
      <c r="BO248" s="10"/>
      <c r="BP248" s="10"/>
      <c r="BQ248" s="10"/>
      <c r="BR248" s="10"/>
      <c r="BS248" s="10"/>
      <c r="BT248" s="10"/>
      <c r="BU248" s="10"/>
      <c r="BV248" s="10"/>
      <c r="BW248" s="10"/>
      <c r="BX248" s="7"/>
    </row>
    <row r="249" spans="1:76">
      <c r="A249" s="10"/>
      <c r="B249" s="10"/>
      <c r="C249" s="10"/>
      <c r="D249" s="10"/>
      <c r="E249" s="13"/>
      <c r="F249" s="10"/>
      <c r="G249" s="10"/>
      <c r="H249" s="10"/>
      <c r="I249" s="16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  <c r="BE249" s="10"/>
      <c r="BF249" s="10"/>
      <c r="BG249" s="10"/>
      <c r="BH249" s="10"/>
      <c r="BI249" s="10"/>
      <c r="BJ249" s="10"/>
      <c r="BK249" s="10"/>
      <c r="BL249" s="10"/>
      <c r="BM249" s="10"/>
      <c r="BN249" s="10"/>
      <c r="BO249" s="10"/>
      <c r="BP249" s="10"/>
      <c r="BQ249" s="10"/>
      <c r="BR249" s="10"/>
      <c r="BS249" s="10"/>
      <c r="BT249" s="10"/>
      <c r="BU249" s="10"/>
      <c r="BV249" s="10"/>
      <c r="BW249" s="10"/>
      <c r="BX249" s="7"/>
    </row>
    <row r="250" spans="1:76">
      <c r="A250" s="10"/>
      <c r="B250" s="10"/>
      <c r="C250" s="10"/>
      <c r="D250" s="10"/>
      <c r="E250" s="13"/>
      <c r="F250" s="10"/>
      <c r="G250" s="10"/>
      <c r="H250" s="10"/>
      <c r="I250" s="16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  <c r="BE250" s="10"/>
      <c r="BF250" s="10"/>
      <c r="BG250" s="10"/>
      <c r="BH250" s="10"/>
      <c r="BI250" s="10"/>
      <c r="BJ250" s="10"/>
      <c r="BK250" s="10"/>
      <c r="BL250" s="10"/>
      <c r="BM250" s="10"/>
      <c r="BN250" s="10"/>
      <c r="BO250" s="10"/>
      <c r="BP250" s="10"/>
      <c r="BQ250" s="10"/>
      <c r="BR250" s="10"/>
      <c r="BS250" s="10"/>
      <c r="BT250" s="10"/>
      <c r="BU250" s="10"/>
      <c r="BV250" s="10"/>
      <c r="BW250" s="10"/>
      <c r="BX250" s="7"/>
    </row>
    <row r="251" spans="1:76">
      <c r="A251" s="10"/>
      <c r="B251" s="10"/>
      <c r="C251" s="10"/>
      <c r="D251" s="10"/>
      <c r="E251" s="13"/>
      <c r="F251" s="10"/>
      <c r="G251" s="10"/>
      <c r="H251" s="10"/>
      <c r="I251" s="16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  <c r="BE251" s="10"/>
      <c r="BF251" s="10"/>
      <c r="BG251" s="10"/>
      <c r="BH251" s="10"/>
      <c r="BI251" s="10"/>
      <c r="BJ251" s="10"/>
      <c r="BK251" s="10"/>
      <c r="BL251" s="10"/>
      <c r="BM251" s="10"/>
      <c r="BN251" s="10"/>
      <c r="BO251" s="10"/>
      <c r="BP251" s="10"/>
      <c r="BQ251" s="10"/>
      <c r="BR251" s="10"/>
      <c r="BS251" s="10"/>
      <c r="BT251" s="10"/>
      <c r="BU251" s="10"/>
      <c r="BV251" s="10"/>
      <c r="BW251" s="10"/>
      <c r="BX251" s="7"/>
    </row>
    <row r="252" spans="1:76">
      <c r="A252" s="10"/>
      <c r="B252" s="10"/>
      <c r="C252" s="10"/>
      <c r="D252" s="10"/>
      <c r="E252" s="13"/>
      <c r="F252" s="10"/>
      <c r="G252" s="10"/>
      <c r="H252" s="10"/>
      <c r="I252" s="16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  <c r="BU252" s="10"/>
      <c r="BV252" s="10"/>
      <c r="BW252" s="10"/>
      <c r="BX252" s="7"/>
    </row>
    <row r="253" spans="1:76">
      <c r="A253" s="10"/>
      <c r="B253" s="10"/>
      <c r="C253" s="10"/>
      <c r="D253" s="10"/>
      <c r="E253" s="13"/>
      <c r="F253" s="10"/>
      <c r="G253" s="10"/>
      <c r="H253" s="10"/>
      <c r="I253" s="16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/>
      <c r="BQ253" s="10"/>
      <c r="BR253" s="10"/>
      <c r="BS253" s="10"/>
      <c r="BT253" s="10"/>
      <c r="BU253" s="10"/>
      <c r="BV253" s="10"/>
      <c r="BW253" s="10"/>
      <c r="BX253" s="7"/>
    </row>
    <row r="254" spans="1:76">
      <c r="A254" s="10"/>
      <c r="B254" s="10"/>
      <c r="C254" s="10"/>
      <c r="D254" s="10"/>
      <c r="E254" s="13"/>
      <c r="F254" s="10"/>
      <c r="G254" s="10"/>
      <c r="H254" s="10"/>
      <c r="I254" s="16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  <c r="BE254" s="10"/>
      <c r="BF254" s="10"/>
      <c r="BG254" s="10"/>
      <c r="BH254" s="10"/>
      <c r="BI254" s="10"/>
      <c r="BJ254" s="10"/>
      <c r="BK254" s="10"/>
      <c r="BL254" s="10"/>
      <c r="BM254" s="10"/>
      <c r="BN254" s="10"/>
      <c r="BO254" s="10"/>
      <c r="BP254" s="10"/>
      <c r="BQ254" s="10"/>
      <c r="BR254" s="10"/>
      <c r="BS254" s="10"/>
      <c r="BT254" s="10"/>
      <c r="BU254" s="10"/>
      <c r="BV254" s="10"/>
      <c r="BW254" s="10"/>
      <c r="BX254" s="7"/>
    </row>
    <row r="255" spans="1:76">
      <c r="A255" s="10"/>
      <c r="B255" s="10"/>
      <c r="C255" s="10"/>
      <c r="D255" s="10"/>
      <c r="E255" s="13"/>
      <c r="F255" s="10"/>
      <c r="G255" s="10"/>
      <c r="H255" s="10"/>
      <c r="I255" s="16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/>
      <c r="BQ255" s="10"/>
      <c r="BR255" s="10"/>
      <c r="BS255" s="10"/>
      <c r="BT255" s="10"/>
      <c r="BU255" s="10"/>
      <c r="BV255" s="10"/>
      <c r="BW255" s="10"/>
      <c r="BX255" s="7"/>
    </row>
    <row r="256" spans="1:76">
      <c r="A256" s="10"/>
      <c r="B256" s="10"/>
      <c r="C256" s="10"/>
      <c r="D256" s="10"/>
      <c r="E256" s="13"/>
      <c r="F256" s="10"/>
      <c r="G256" s="10"/>
      <c r="H256" s="10"/>
      <c r="I256" s="16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  <c r="BE256" s="10"/>
      <c r="BF256" s="10"/>
      <c r="BG256" s="10"/>
      <c r="BH256" s="10"/>
      <c r="BI256" s="10"/>
      <c r="BJ256" s="10"/>
      <c r="BK256" s="10"/>
      <c r="BL256" s="10"/>
      <c r="BM256" s="10"/>
      <c r="BN256" s="10"/>
      <c r="BO256" s="10"/>
      <c r="BP256" s="10"/>
      <c r="BQ256" s="10"/>
      <c r="BR256" s="10"/>
      <c r="BS256" s="10"/>
      <c r="BT256" s="10"/>
      <c r="BU256" s="10"/>
      <c r="BV256" s="10"/>
      <c r="BW256" s="10"/>
      <c r="BX256" s="7"/>
    </row>
    <row r="257" spans="1:76">
      <c r="A257" s="10"/>
      <c r="B257" s="10"/>
      <c r="C257" s="10"/>
      <c r="D257" s="10"/>
      <c r="E257" s="13"/>
      <c r="F257" s="10"/>
      <c r="G257" s="10"/>
      <c r="H257" s="10"/>
      <c r="I257" s="16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  <c r="BE257" s="10"/>
      <c r="BF257" s="10"/>
      <c r="BG257" s="10"/>
      <c r="BH257" s="10"/>
      <c r="BI257" s="10"/>
      <c r="BJ257" s="10"/>
      <c r="BK257" s="10"/>
      <c r="BL257" s="10"/>
      <c r="BM257" s="10"/>
      <c r="BN257" s="10"/>
      <c r="BO257" s="10"/>
      <c r="BP257" s="10"/>
      <c r="BQ257" s="10"/>
      <c r="BR257" s="10"/>
      <c r="BS257" s="10"/>
      <c r="BT257" s="10"/>
      <c r="BU257" s="10"/>
      <c r="BV257" s="10"/>
      <c r="BW257" s="10"/>
      <c r="BX257" s="7"/>
    </row>
    <row r="258" spans="1:76">
      <c r="A258" s="10"/>
      <c r="B258" s="10"/>
      <c r="C258" s="10"/>
      <c r="D258" s="10"/>
      <c r="E258" s="13"/>
      <c r="F258" s="10"/>
      <c r="G258" s="10"/>
      <c r="H258" s="10"/>
      <c r="I258" s="16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  <c r="BE258" s="10"/>
      <c r="BF258" s="10"/>
      <c r="BG258" s="10"/>
      <c r="BH258" s="10"/>
      <c r="BI258" s="10"/>
      <c r="BJ258" s="10"/>
      <c r="BK258" s="10"/>
      <c r="BL258" s="10"/>
      <c r="BM258" s="10"/>
      <c r="BN258" s="10"/>
      <c r="BO258" s="10"/>
      <c r="BP258" s="10"/>
      <c r="BQ258" s="10"/>
      <c r="BR258" s="10"/>
      <c r="BS258" s="10"/>
      <c r="BT258" s="10"/>
      <c r="BU258" s="10"/>
      <c r="BV258" s="10"/>
      <c r="BW258" s="10"/>
      <c r="BX258" s="7"/>
    </row>
    <row r="259" spans="1:76">
      <c r="A259" s="10"/>
      <c r="B259" s="10"/>
      <c r="C259" s="10"/>
      <c r="D259" s="10"/>
      <c r="E259" s="13"/>
      <c r="F259" s="10"/>
      <c r="G259" s="10"/>
      <c r="H259" s="10"/>
      <c r="I259" s="16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  <c r="BE259" s="10"/>
      <c r="BF259" s="10"/>
      <c r="BG259" s="10"/>
      <c r="BH259" s="10"/>
      <c r="BI259" s="10"/>
      <c r="BJ259" s="10"/>
      <c r="BK259" s="10"/>
      <c r="BL259" s="10"/>
      <c r="BM259" s="10"/>
      <c r="BN259" s="10"/>
      <c r="BO259" s="10"/>
      <c r="BP259" s="10"/>
      <c r="BQ259" s="10"/>
      <c r="BR259" s="10"/>
      <c r="BS259" s="10"/>
      <c r="BT259" s="10"/>
      <c r="BU259" s="10"/>
      <c r="BV259" s="10"/>
      <c r="BW259" s="10"/>
      <c r="BX259" s="7"/>
    </row>
    <row r="260" spans="1:76">
      <c r="A260" s="10"/>
      <c r="B260" s="10"/>
      <c r="C260" s="10"/>
      <c r="D260" s="10"/>
      <c r="E260" s="13"/>
      <c r="F260" s="10"/>
      <c r="G260" s="10"/>
      <c r="H260" s="10"/>
      <c r="I260" s="16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  <c r="BE260" s="10"/>
      <c r="BF260" s="10"/>
      <c r="BG260" s="10"/>
      <c r="BH260" s="10"/>
      <c r="BI260" s="10"/>
      <c r="BJ260" s="10"/>
      <c r="BK260" s="10"/>
      <c r="BL260" s="10"/>
      <c r="BM260" s="10"/>
      <c r="BN260" s="10"/>
      <c r="BO260" s="10"/>
      <c r="BP260" s="10"/>
      <c r="BQ260" s="10"/>
      <c r="BR260" s="10"/>
      <c r="BS260" s="10"/>
      <c r="BT260" s="10"/>
      <c r="BU260" s="10"/>
      <c r="BV260" s="10"/>
      <c r="BW260" s="10"/>
      <c r="BX260" s="7"/>
    </row>
    <row r="261" spans="1:76">
      <c r="A261" s="10"/>
      <c r="B261" s="10"/>
      <c r="C261" s="10"/>
      <c r="D261" s="10"/>
      <c r="E261" s="13"/>
      <c r="F261" s="10"/>
      <c r="G261" s="10"/>
      <c r="H261" s="10"/>
      <c r="I261" s="16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  <c r="BE261" s="10"/>
      <c r="BF261" s="10"/>
      <c r="BG261" s="10"/>
      <c r="BH261" s="10"/>
      <c r="BI261" s="10"/>
      <c r="BJ261" s="10"/>
      <c r="BK261" s="10"/>
      <c r="BL261" s="10"/>
      <c r="BM261" s="10"/>
      <c r="BN261" s="10"/>
      <c r="BO261" s="10"/>
      <c r="BP261" s="10"/>
      <c r="BQ261" s="10"/>
      <c r="BR261" s="10"/>
      <c r="BS261" s="10"/>
      <c r="BT261" s="10"/>
      <c r="BU261" s="10"/>
      <c r="BV261" s="10"/>
      <c r="BW261" s="10"/>
      <c r="BX261" s="7"/>
    </row>
    <row r="262" spans="1:76">
      <c r="A262" s="10"/>
      <c r="B262" s="10"/>
      <c r="C262" s="10"/>
      <c r="D262" s="10"/>
      <c r="E262" s="13"/>
      <c r="F262" s="10"/>
      <c r="G262" s="10"/>
      <c r="H262" s="10"/>
      <c r="I262" s="16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  <c r="BE262" s="10"/>
      <c r="BF262" s="10"/>
      <c r="BG262" s="10"/>
      <c r="BH262" s="10"/>
      <c r="BI262" s="10"/>
      <c r="BJ262" s="10"/>
      <c r="BK262" s="10"/>
      <c r="BL262" s="10"/>
      <c r="BM262" s="10"/>
      <c r="BN262" s="10"/>
      <c r="BO262" s="10"/>
      <c r="BP262" s="10"/>
      <c r="BQ262" s="10"/>
      <c r="BR262" s="10"/>
      <c r="BS262" s="10"/>
      <c r="BT262" s="10"/>
      <c r="BU262" s="10"/>
      <c r="BV262" s="10"/>
      <c r="BW262" s="10"/>
      <c r="BX262" s="7"/>
    </row>
    <row r="263" spans="1:76">
      <c r="A263" s="10"/>
      <c r="B263" s="10"/>
      <c r="C263" s="10"/>
      <c r="D263" s="10"/>
      <c r="E263" s="13"/>
      <c r="F263" s="10"/>
      <c r="G263" s="10"/>
      <c r="H263" s="10"/>
      <c r="I263" s="16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/>
      <c r="BQ263" s="10"/>
      <c r="BR263" s="10"/>
      <c r="BS263" s="10"/>
      <c r="BT263" s="10"/>
      <c r="BU263" s="10"/>
      <c r="BV263" s="10"/>
      <c r="BW263" s="10"/>
      <c r="BX263" s="7"/>
    </row>
    <row r="264" spans="1:76">
      <c r="A264" s="10"/>
      <c r="B264" s="10"/>
      <c r="C264" s="10"/>
      <c r="D264" s="10"/>
      <c r="E264" s="13"/>
      <c r="F264" s="10"/>
      <c r="G264" s="10"/>
      <c r="H264" s="10"/>
      <c r="I264" s="16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  <c r="BU264" s="10"/>
      <c r="BV264" s="10"/>
      <c r="BW264" s="10"/>
      <c r="BX264" s="7"/>
    </row>
    <row r="265" spans="1:76">
      <c r="A265" s="10"/>
      <c r="B265" s="10"/>
      <c r="C265" s="10"/>
      <c r="D265" s="10"/>
      <c r="E265" s="13"/>
      <c r="F265" s="10"/>
      <c r="G265" s="10"/>
      <c r="H265" s="10"/>
      <c r="I265" s="16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  <c r="BE265" s="10"/>
      <c r="BF265" s="10"/>
      <c r="BG265" s="10"/>
      <c r="BH265" s="10"/>
      <c r="BI265" s="10"/>
      <c r="BJ265" s="10"/>
      <c r="BK265" s="10"/>
      <c r="BL265" s="10"/>
      <c r="BM265" s="10"/>
      <c r="BN265" s="10"/>
      <c r="BO265" s="10"/>
      <c r="BP265" s="10"/>
      <c r="BQ265" s="10"/>
      <c r="BR265" s="10"/>
      <c r="BS265" s="10"/>
      <c r="BT265" s="10"/>
      <c r="BU265" s="10"/>
      <c r="BV265" s="10"/>
      <c r="BW265" s="10"/>
      <c r="BX265" s="7"/>
    </row>
    <row r="266" spans="1:76">
      <c r="A266" s="10"/>
      <c r="B266" s="10"/>
      <c r="C266" s="10"/>
      <c r="D266" s="10"/>
      <c r="E266" s="13"/>
      <c r="F266" s="10"/>
      <c r="G266" s="10"/>
      <c r="H266" s="10"/>
      <c r="I266" s="16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  <c r="BB266" s="10"/>
      <c r="BC266" s="10"/>
      <c r="BD266" s="10"/>
      <c r="BE266" s="10"/>
      <c r="BF266" s="10"/>
      <c r="BG266" s="10"/>
      <c r="BH266" s="10"/>
      <c r="BI266" s="10"/>
      <c r="BJ266" s="10"/>
      <c r="BK266" s="10"/>
      <c r="BL266" s="10"/>
      <c r="BM266" s="10"/>
      <c r="BN266" s="10"/>
      <c r="BO266" s="10"/>
      <c r="BP266" s="10"/>
      <c r="BQ266" s="10"/>
      <c r="BR266" s="10"/>
      <c r="BS266" s="10"/>
      <c r="BT266" s="10"/>
      <c r="BU266" s="10"/>
      <c r="BV266" s="10"/>
      <c r="BW266" s="10"/>
      <c r="BX266" s="7"/>
    </row>
    <row r="267" spans="1:76">
      <c r="A267" s="10"/>
      <c r="B267" s="10"/>
      <c r="C267" s="10"/>
      <c r="D267" s="10"/>
      <c r="E267" s="13"/>
      <c r="F267" s="10"/>
      <c r="G267" s="10"/>
      <c r="H267" s="10"/>
      <c r="I267" s="16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  <c r="BE267" s="10"/>
      <c r="BF267" s="10"/>
      <c r="BG267" s="10"/>
      <c r="BH267" s="10"/>
      <c r="BI267" s="10"/>
      <c r="BJ267" s="10"/>
      <c r="BK267" s="10"/>
      <c r="BL267" s="10"/>
      <c r="BM267" s="10"/>
      <c r="BN267" s="10"/>
      <c r="BO267" s="10"/>
      <c r="BP267" s="10"/>
      <c r="BQ267" s="10"/>
      <c r="BR267" s="10"/>
      <c r="BS267" s="10"/>
      <c r="BT267" s="10"/>
      <c r="BU267" s="10"/>
      <c r="BV267" s="10"/>
      <c r="BW267" s="10"/>
      <c r="BX267" s="7"/>
    </row>
    <row r="268" spans="1:76">
      <c r="A268" s="10"/>
      <c r="B268" s="10"/>
      <c r="C268" s="10"/>
      <c r="D268" s="10"/>
      <c r="E268" s="13"/>
      <c r="F268" s="10"/>
      <c r="G268" s="10"/>
      <c r="H268" s="10"/>
      <c r="I268" s="16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  <c r="BE268" s="10"/>
      <c r="BF268" s="10"/>
      <c r="BG268" s="10"/>
      <c r="BH268" s="10"/>
      <c r="BI268" s="10"/>
      <c r="BJ268" s="10"/>
      <c r="BK268" s="10"/>
      <c r="BL268" s="10"/>
      <c r="BM268" s="10"/>
      <c r="BN268" s="10"/>
      <c r="BO268" s="10"/>
      <c r="BP268" s="10"/>
      <c r="BQ268" s="10"/>
      <c r="BR268" s="10"/>
      <c r="BS268" s="10"/>
      <c r="BT268" s="10"/>
      <c r="BU268" s="10"/>
      <c r="BV268" s="10"/>
      <c r="BW268" s="10"/>
      <c r="BX268" s="7"/>
    </row>
    <row r="269" spans="1:76">
      <c r="A269" s="10"/>
      <c r="B269" s="10"/>
      <c r="C269" s="10"/>
      <c r="D269" s="10"/>
      <c r="E269" s="13"/>
      <c r="F269" s="10"/>
      <c r="G269" s="10"/>
      <c r="H269" s="10"/>
      <c r="I269" s="16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  <c r="BE269" s="10"/>
      <c r="BF269" s="10"/>
      <c r="BG269" s="10"/>
      <c r="BH269" s="10"/>
      <c r="BI269" s="10"/>
      <c r="BJ269" s="10"/>
      <c r="BK269" s="10"/>
      <c r="BL269" s="10"/>
      <c r="BM269" s="10"/>
      <c r="BN269" s="10"/>
      <c r="BO269" s="10"/>
      <c r="BP269" s="10"/>
      <c r="BQ269" s="10"/>
      <c r="BR269" s="10"/>
      <c r="BS269" s="10"/>
      <c r="BT269" s="10"/>
      <c r="BU269" s="10"/>
      <c r="BV269" s="10"/>
      <c r="BW269" s="10"/>
      <c r="BX269" s="7"/>
    </row>
    <row r="270" spans="1:76">
      <c r="A270" s="10"/>
      <c r="B270" s="10"/>
      <c r="C270" s="10"/>
      <c r="D270" s="10"/>
      <c r="E270" s="13"/>
      <c r="F270" s="10"/>
      <c r="G270" s="10"/>
      <c r="H270" s="10"/>
      <c r="I270" s="16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  <c r="BE270" s="10"/>
      <c r="BF270" s="10"/>
      <c r="BG270" s="10"/>
      <c r="BH270" s="10"/>
      <c r="BI270" s="10"/>
      <c r="BJ270" s="10"/>
      <c r="BK270" s="10"/>
      <c r="BL270" s="10"/>
      <c r="BM270" s="10"/>
      <c r="BN270" s="10"/>
      <c r="BO270" s="10"/>
      <c r="BP270" s="10"/>
      <c r="BQ270" s="10"/>
      <c r="BR270" s="10"/>
      <c r="BS270" s="10"/>
      <c r="BT270" s="10"/>
      <c r="BU270" s="10"/>
      <c r="BV270" s="10"/>
      <c r="BW270" s="10"/>
      <c r="BX270" s="7"/>
    </row>
    <row r="271" spans="1:76">
      <c r="A271" s="10"/>
      <c r="B271" s="10"/>
      <c r="C271" s="10"/>
      <c r="D271" s="10"/>
      <c r="E271" s="13"/>
      <c r="F271" s="10"/>
      <c r="G271" s="10"/>
      <c r="H271" s="10"/>
      <c r="I271" s="16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  <c r="BE271" s="10"/>
      <c r="BF271" s="10"/>
      <c r="BG271" s="10"/>
      <c r="BH271" s="10"/>
      <c r="BI271" s="10"/>
      <c r="BJ271" s="10"/>
      <c r="BK271" s="10"/>
      <c r="BL271" s="10"/>
      <c r="BM271" s="10"/>
      <c r="BN271" s="10"/>
      <c r="BO271" s="10"/>
      <c r="BP271" s="10"/>
      <c r="BQ271" s="10"/>
      <c r="BR271" s="10"/>
      <c r="BS271" s="10"/>
      <c r="BT271" s="10"/>
      <c r="BU271" s="10"/>
      <c r="BV271" s="10"/>
      <c r="BW271" s="10"/>
      <c r="BX271" s="7"/>
    </row>
    <row r="272" spans="1:76">
      <c r="A272" s="10"/>
      <c r="B272" s="10"/>
      <c r="C272" s="10"/>
      <c r="D272" s="10"/>
      <c r="E272" s="13"/>
      <c r="F272" s="10"/>
      <c r="G272" s="10"/>
      <c r="H272" s="10"/>
      <c r="I272" s="16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  <c r="BE272" s="10"/>
      <c r="BF272" s="10"/>
      <c r="BG272" s="10"/>
      <c r="BH272" s="10"/>
      <c r="BI272" s="10"/>
      <c r="BJ272" s="10"/>
      <c r="BK272" s="10"/>
      <c r="BL272" s="10"/>
      <c r="BM272" s="10"/>
      <c r="BN272" s="10"/>
      <c r="BO272" s="10"/>
      <c r="BP272" s="10"/>
      <c r="BQ272" s="10"/>
      <c r="BR272" s="10"/>
      <c r="BS272" s="10"/>
      <c r="BT272" s="10"/>
      <c r="BU272" s="10"/>
      <c r="BV272" s="10"/>
      <c r="BW272" s="10"/>
      <c r="BX272" s="7"/>
    </row>
    <row r="273" spans="1:76">
      <c r="A273" s="10"/>
      <c r="B273" s="10"/>
      <c r="C273" s="10"/>
      <c r="D273" s="10"/>
      <c r="E273" s="13"/>
      <c r="F273" s="10"/>
      <c r="G273" s="10"/>
      <c r="H273" s="10"/>
      <c r="I273" s="16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  <c r="BE273" s="10"/>
      <c r="BF273" s="10"/>
      <c r="BG273" s="10"/>
      <c r="BH273" s="10"/>
      <c r="BI273" s="10"/>
      <c r="BJ273" s="10"/>
      <c r="BK273" s="10"/>
      <c r="BL273" s="10"/>
      <c r="BM273" s="10"/>
      <c r="BN273" s="10"/>
      <c r="BO273" s="10"/>
      <c r="BP273" s="10"/>
      <c r="BQ273" s="10"/>
      <c r="BR273" s="10"/>
      <c r="BS273" s="10"/>
      <c r="BT273" s="10"/>
      <c r="BU273" s="10"/>
      <c r="BV273" s="10"/>
      <c r="BW273" s="10"/>
      <c r="BX273" s="7"/>
    </row>
    <row r="274" spans="1:76">
      <c r="A274" s="10"/>
      <c r="B274" s="10"/>
      <c r="C274" s="10"/>
      <c r="D274" s="10"/>
      <c r="E274" s="13"/>
      <c r="F274" s="10"/>
      <c r="G274" s="10"/>
      <c r="H274" s="10"/>
      <c r="I274" s="16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  <c r="BE274" s="10"/>
      <c r="BF274" s="10"/>
      <c r="BG274" s="10"/>
      <c r="BH274" s="10"/>
      <c r="BI274" s="10"/>
      <c r="BJ274" s="10"/>
      <c r="BK274" s="10"/>
      <c r="BL274" s="10"/>
      <c r="BM274" s="10"/>
      <c r="BN274" s="10"/>
      <c r="BO274" s="10"/>
      <c r="BP274" s="10"/>
      <c r="BQ274" s="10"/>
      <c r="BR274" s="10"/>
      <c r="BS274" s="10"/>
      <c r="BT274" s="10"/>
      <c r="BU274" s="10"/>
      <c r="BV274" s="10"/>
      <c r="BW274" s="10"/>
      <c r="BX274" s="7"/>
    </row>
    <row r="275" spans="1:76">
      <c r="A275" s="10"/>
      <c r="B275" s="10"/>
      <c r="C275" s="10"/>
      <c r="D275" s="10"/>
      <c r="E275" s="13"/>
      <c r="F275" s="10"/>
      <c r="G275" s="10"/>
      <c r="H275" s="10"/>
      <c r="I275" s="16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  <c r="BE275" s="10"/>
      <c r="BF275" s="10"/>
      <c r="BG275" s="10"/>
      <c r="BH275" s="10"/>
      <c r="BI275" s="10"/>
      <c r="BJ275" s="10"/>
      <c r="BK275" s="10"/>
      <c r="BL275" s="10"/>
      <c r="BM275" s="10"/>
      <c r="BN275" s="10"/>
      <c r="BO275" s="10"/>
      <c r="BP275" s="10"/>
      <c r="BQ275" s="10"/>
      <c r="BR275" s="10"/>
      <c r="BS275" s="10"/>
      <c r="BT275" s="10"/>
      <c r="BU275" s="10"/>
      <c r="BV275" s="10"/>
      <c r="BW275" s="10"/>
      <c r="BX275" s="7"/>
    </row>
    <row r="276" spans="1:76">
      <c r="A276" s="10"/>
      <c r="B276" s="10"/>
      <c r="C276" s="10"/>
      <c r="D276" s="10"/>
      <c r="E276" s="13"/>
      <c r="F276" s="10"/>
      <c r="G276" s="10"/>
      <c r="H276" s="10"/>
      <c r="I276" s="16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  <c r="BE276" s="10"/>
      <c r="BF276" s="10"/>
      <c r="BG276" s="10"/>
      <c r="BH276" s="10"/>
      <c r="BI276" s="10"/>
      <c r="BJ276" s="10"/>
      <c r="BK276" s="10"/>
      <c r="BL276" s="10"/>
      <c r="BM276" s="10"/>
      <c r="BN276" s="10"/>
      <c r="BO276" s="10"/>
      <c r="BP276" s="10"/>
      <c r="BQ276" s="10"/>
      <c r="BR276" s="10"/>
      <c r="BS276" s="10"/>
      <c r="BT276" s="10"/>
      <c r="BU276" s="10"/>
      <c r="BV276" s="10"/>
      <c r="BW276" s="10"/>
      <c r="BX276" s="7"/>
    </row>
    <row r="277" spans="1:76">
      <c r="A277" s="10"/>
      <c r="B277" s="10"/>
      <c r="C277" s="10"/>
      <c r="D277" s="10"/>
      <c r="E277" s="13"/>
      <c r="F277" s="10"/>
      <c r="G277" s="10"/>
      <c r="H277" s="10"/>
      <c r="I277" s="16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  <c r="BE277" s="10"/>
      <c r="BF277" s="10"/>
      <c r="BG277" s="10"/>
      <c r="BH277" s="10"/>
      <c r="BI277" s="10"/>
      <c r="BJ277" s="10"/>
      <c r="BK277" s="10"/>
      <c r="BL277" s="10"/>
      <c r="BM277" s="10"/>
      <c r="BN277" s="10"/>
      <c r="BO277" s="10"/>
      <c r="BP277" s="10"/>
      <c r="BQ277" s="10"/>
      <c r="BR277" s="10"/>
      <c r="BS277" s="10"/>
      <c r="BT277" s="10"/>
      <c r="BU277" s="10"/>
      <c r="BV277" s="10"/>
      <c r="BW277" s="10"/>
      <c r="BX277" s="7"/>
    </row>
    <row r="278" spans="1:76">
      <c r="A278" s="10"/>
      <c r="B278" s="10"/>
      <c r="C278" s="10"/>
      <c r="D278" s="10"/>
      <c r="E278" s="13"/>
      <c r="F278" s="10"/>
      <c r="G278" s="10"/>
      <c r="H278" s="10"/>
      <c r="I278" s="16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  <c r="BE278" s="10"/>
      <c r="BF278" s="10"/>
      <c r="BG278" s="10"/>
      <c r="BH278" s="10"/>
      <c r="BI278" s="10"/>
      <c r="BJ278" s="10"/>
      <c r="BK278" s="10"/>
      <c r="BL278" s="10"/>
      <c r="BM278" s="10"/>
      <c r="BN278" s="10"/>
      <c r="BO278" s="10"/>
      <c r="BP278" s="10"/>
      <c r="BQ278" s="10"/>
      <c r="BR278" s="10"/>
      <c r="BS278" s="10"/>
      <c r="BT278" s="10"/>
      <c r="BU278" s="10"/>
      <c r="BV278" s="10"/>
      <c r="BW278" s="10"/>
      <c r="BX278" s="7"/>
    </row>
    <row r="279" spans="1:76">
      <c r="A279" s="10"/>
      <c r="B279" s="10"/>
      <c r="C279" s="10"/>
      <c r="D279" s="10"/>
      <c r="E279" s="13"/>
      <c r="F279" s="10"/>
      <c r="G279" s="10"/>
      <c r="H279" s="10"/>
      <c r="I279" s="16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  <c r="BE279" s="10"/>
      <c r="BF279" s="10"/>
      <c r="BG279" s="10"/>
      <c r="BH279" s="10"/>
      <c r="BI279" s="10"/>
      <c r="BJ279" s="10"/>
      <c r="BK279" s="10"/>
      <c r="BL279" s="10"/>
      <c r="BM279" s="10"/>
      <c r="BN279" s="10"/>
      <c r="BO279" s="10"/>
      <c r="BP279" s="10"/>
      <c r="BQ279" s="10"/>
      <c r="BR279" s="10"/>
      <c r="BS279" s="10"/>
      <c r="BT279" s="10"/>
      <c r="BU279" s="10"/>
      <c r="BV279" s="10"/>
      <c r="BW279" s="10"/>
      <c r="BX279" s="7"/>
    </row>
    <row r="280" spans="1:76">
      <c r="A280" s="10"/>
      <c r="B280" s="10"/>
      <c r="C280" s="10"/>
      <c r="D280" s="10"/>
      <c r="E280" s="13"/>
      <c r="F280" s="10"/>
      <c r="G280" s="10"/>
      <c r="H280" s="10"/>
      <c r="I280" s="16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  <c r="BE280" s="10"/>
      <c r="BF280" s="10"/>
      <c r="BG280" s="10"/>
      <c r="BH280" s="10"/>
      <c r="BI280" s="10"/>
      <c r="BJ280" s="10"/>
      <c r="BK280" s="10"/>
      <c r="BL280" s="10"/>
      <c r="BM280" s="10"/>
      <c r="BN280" s="10"/>
      <c r="BO280" s="10"/>
      <c r="BP280" s="10"/>
      <c r="BQ280" s="10"/>
      <c r="BR280" s="10"/>
      <c r="BS280" s="10"/>
      <c r="BT280" s="10"/>
      <c r="BU280" s="10"/>
      <c r="BV280" s="10"/>
      <c r="BW280" s="10"/>
      <c r="BX280" s="7"/>
    </row>
    <row r="281" spans="1:76">
      <c r="A281" s="10"/>
      <c r="B281" s="10"/>
      <c r="C281" s="10"/>
      <c r="D281" s="10"/>
      <c r="E281" s="13"/>
      <c r="F281" s="10"/>
      <c r="G281" s="10"/>
      <c r="H281" s="10"/>
      <c r="I281" s="16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  <c r="BE281" s="10"/>
      <c r="BF281" s="10"/>
      <c r="BG281" s="10"/>
      <c r="BH281" s="10"/>
      <c r="BI281" s="10"/>
      <c r="BJ281" s="10"/>
      <c r="BK281" s="10"/>
      <c r="BL281" s="10"/>
      <c r="BM281" s="10"/>
      <c r="BN281" s="10"/>
      <c r="BO281" s="10"/>
      <c r="BP281" s="10"/>
      <c r="BQ281" s="10"/>
      <c r="BR281" s="10"/>
      <c r="BS281" s="10"/>
      <c r="BT281" s="10"/>
      <c r="BU281" s="10"/>
      <c r="BV281" s="10"/>
      <c r="BW281" s="10"/>
      <c r="BX281" s="7"/>
    </row>
    <row r="282" spans="1:76">
      <c r="A282" s="10"/>
      <c r="B282" s="10"/>
      <c r="C282" s="10"/>
      <c r="D282" s="10"/>
      <c r="E282" s="13"/>
      <c r="F282" s="10"/>
      <c r="G282" s="10"/>
      <c r="H282" s="10"/>
      <c r="I282" s="16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  <c r="BE282" s="10"/>
      <c r="BF282" s="10"/>
      <c r="BG282" s="10"/>
      <c r="BH282" s="10"/>
      <c r="BI282" s="10"/>
      <c r="BJ282" s="10"/>
      <c r="BK282" s="10"/>
      <c r="BL282" s="10"/>
      <c r="BM282" s="10"/>
      <c r="BN282" s="10"/>
      <c r="BO282" s="10"/>
      <c r="BP282" s="10"/>
      <c r="BQ282" s="10"/>
      <c r="BR282" s="10"/>
      <c r="BS282" s="10"/>
      <c r="BT282" s="10"/>
      <c r="BU282" s="10"/>
      <c r="BV282" s="10"/>
      <c r="BW282" s="10"/>
      <c r="BX282" s="7"/>
    </row>
    <row r="283" spans="1:76">
      <c r="A283" s="10"/>
      <c r="B283" s="10"/>
      <c r="C283" s="10"/>
      <c r="D283" s="10"/>
      <c r="E283" s="13"/>
      <c r="F283" s="10"/>
      <c r="G283" s="10"/>
      <c r="H283" s="10"/>
      <c r="I283" s="16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  <c r="BA283" s="10"/>
      <c r="BB283" s="10"/>
      <c r="BC283" s="10"/>
      <c r="BD283" s="10"/>
      <c r="BE283" s="10"/>
      <c r="BF283" s="10"/>
      <c r="BG283" s="10"/>
      <c r="BH283" s="10"/>
      <c r="BI283" s="10"/>
      <c r="BJ283" s="10"/>
      <c r="BK283" s="10"/>
      <c r="BL283" s="10"/>
      <c r="BM283" s="10"/>
      <c r="BN283" s="10"/>
      <c r="BO283" s="10"/>
      <c r="BP283" s="10"/>
      <c r="BQ283" s="10"/>
      <c r="BR283" s="10"/>
      <c r="BS283" s="10"/>
      <c r="BT283" s="10"/>
      <c r="BU283" s="10"/>
      <c r="BV283" s="10"/>
      <c r="BW283" s="10"/>
      <c r="BX283" s="7"/>
    </row>
    <row r="284" spans="1:76">
      <c r="A284" s="10"/>
      <c r="B284" s="10"/>
      <c r="C284" s="10"/>
      <c r="D284" s="10"/>
      <c r="E284" s="13"/>
      <c r="F284" s="10"/>
      <c r="G284" s="10"/>
      <c r="H284" s="10"/>
      <c r="I284" s="16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  <c r="BE284" s="10"/>
      <c r="BF284" s="10"/>
      <c r="BG284" s="10"/>
      <c r="BH284" s="10"/>
      <c r="BI284" s="10"/>
      <c r="BJ284" s="10"/>
      <c r="BK284" s="10"/>
      <c r="BL284" s="10"/>
      <c r="BM284" s="10"/>
      <c r="BN284" s="10"/>
      <c r="BO284" s="10"/>
      <c r="BP284" s="10"/>
      <c r="BQ284" s="10"/>
      <c r="BR284" s="10"/>
      <c r="BS284" s="10"/>
      <c r="BT284" s="10"/>
      <c r="BU284" s="10"/>
      <c r="BV284" s="10"/>
      <c r="BW284" s="10"/>
      <c r="BX284" s="7"/>
    </row>
    <row r="285" spans="1:76">
      <c r="A285" s="10"/>
      <c r="B285" s="10"/>
      <c r="C285" s="10"/>
      <c r="D285" s="10"/>
      <c r="E285" s="13"/>
      <c r="F285" s="10"/>
      <c r="G285" s="10"/>
      <c r="H285" s="10"/>
      <c r="I285" s="16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  <c r="BA285" s="10"/>
      <c r="BB285" s="10"/>
      <c r="BC285" s="10"/>
      <c r="BD285" s="10"/>
      <c r="BE285" s="10"/>
      <c r="BF285" s="10"/>
      <c r="BG285" s="10"/>
      <c r="BH285" s="10"/>
      <c r="BI285" s="10"/>
      <c r="BJ285" s="10"/>
      <c r="BK285" s="10"/>
      <c r="BL285" s="10"/>
      <c r="BM285" s="10"/>
      <c r="BN285" s="10"/>
      <c r="BO285" s="10"/>
      <c r="BP285" s="10"/>
      <c r="BQ285" s="10"/>
      <c r="BR285" s="10"/>
      <c r="BS285" s="10"/>
      <c r="BT285" s="10"/>
      <c r="BU285" s="10"/>
      <c r="BV285" s="10"/>
      <c r="BW285" s="10"/>
      <c r="BX285" s="7"/>
    </row>
    <row r="286" spans="1:76">
      <c r="A286" s="10"/>
      <c r="B286" s="10"/>
      <c r="C286" s="10"/>
      <c r="D286" s="10"/>
      <c r="E286" s="13"/>
      <c r="F286" s="10"/>
      <c r="G286" s="10"/>
      <c r="H286" s="10"/>
      <c r="I286" s="16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  <c r="BE286" s="10"/>
      <c r="BF286" s="10"/>
      <c r="BG286" s="10"/>
      <c r="BH286" s="10"/>
      <c r="BI286" s="10"/>
      <c r="BJ286" s="10"/>
      <c r="BK286" s="10"/>
      <c r="BL286" s="10"/>
      <c r="BM286" s="10"/>
      <c r="BN286" s="10"/>
      <c r="BO286" s="10"/>
      <c r="BP286" s="10"/>
      <c r="BQ286" s="10"/>
      <c r="BR286" s="10"/>
      <c r="BS286" s="10"/>
      <c r="BT286" s="10"/>
      <c r="BU286" s="10"/>
      <c r="BV286" s="10"/>
      <c r="BW286" s="10"/>
      <c r="BX286" s="7"/>
    </row>
    <row r="287" spans="1:76">
      <c r="A287" s="10"/>
      <c r="B287" s="10"/>
      <c r="C287" s="10"/>
      <c r="D287" s="10"/>
      <c r="E287" s="13"/>
      <c r="F287" s="10"/>
      <c r="G287" s="10"/>
      <c r="H287" s="10"/>
      <c r="I287" s="16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  <c r="BE287" s="10"/>
      <c r="BF287" s="10"/>
      <c r="BG287" s="10"/>
      <c r="BH287" s="10"/>
      <c r="BI287" s="10"/>
      <c r="BJ287" s="10"/>
      <c r="BK287" s="10"/>
      <c r="BL287" s="10"/>
      <c r="BM287" s="10"/>
      <c r="BN287" s="10"/>
      <c r="BO287" s="10"/>
      <c r="BP287" s="10"/>
      <c r="BQ287" s="10"/>
      <c r="BR287" s="10"/>
      <c r="BS287" s="10"/>
      <c r="BT287" s="10"/>
      <c r="BU287" s="10"/>
      <c r="BV287" s="10"/>
      <c r="BW287" s="10"/>
      <c r="BX287" s="7"/>
    </row>
    <row r="288" spans="1:76">
      <c r="A288" s="10"/>
      <c r="B288" s="10"/>
      <c r="C288" s="10"/>
      <c r="D288" s="10"/>
      <c r="E288" s="13"/>
      <c r="F288" s="10"/>
      <c r="G288" s="10"/>
      <c r="H288" s="10"/>
      <c r="I288" s="16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0"/>
      <c r="BB288" s="10"/>
      <c r="BC288" s="10"/>
      <c r="BD288" s="10"/>
      <c r="BE288" s="10"/>
      <c r="BF288" s="10"/>
      <c r="BG288" s="10"/>
      <c r="BH288" s="10"/>
      <c r="BI288" s="10"/>
      <c r="BJ288" s="10"/>
      <c r="BK288" s="10"/>
      <c r="BL288" s="10"/>
      <c r="BM288" s="10"/>
      <c r="BN288" s="10"/>
      <c r="BO288" s="10"/>
      <c r="BP288" s="10"/>
      <c r="BQ288" s="10"/>
      <c r="BR288" s="10"/>
      <c r="BS288" s="10"/>
      <c r="BT288" s="10"/>
      <c r="BU288" s="10"/>
      <c r="BV288" s="10"/>
      <c r="BW288" s="10"/>
      <c r="BX288" s="7"/>
    </row>
    <row r="289" spans="1:76">
      <c r="A289" s="10"/>
      <c r="B289" s="10"/>
      <c r="C289" s="10"/>
      <c r="D289" s="10"/>
      <c r="E289" s="13"/>
      <c r="F289" s="10"/>
      <c r="G289" s="10"/>
      <c r="H289" s="10"/>
      <c r="I289" s="16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  <c r="BE289" s="10"/>
      <c r="BF289" s="10"/>
      <c r="BG289" s="10"/>
      <c r="BH289" s="10"/>
      <c r="BI289" s="10"/>
      <c r="BJ289" s="10"/>
      <c r="BK289" s="10"/>
      <c r="BL289" s="10"/>
      <c r="BM289" s="10"/>
      <c r="BN289" s="10"/>
      <c r="BO289" s="10"/>
      <c r="BP289" s="10"/>
      <c r="BQ289" s="10"/>
      <c r="BR289" s="10"/>
      <c r="BS289" s="10"/>
      <c r="BT289" s="10"/>
      <c r="BU289" s="10"/>
      <c r="BV289" s="10"/>
      <c r="BW289" s="10"/>
      <c r="BX289" s="7"/>
    </row>
    <row r="290" spans="1:76">
      <c r="A290" s="10"/>
      <c r="B290" s="10"/>
      <c r="C290" s="10"/>
      <c r="D290" s="10"/>
      <c r="E290" s="13"/>
      <c r="F290" s="10"/>
      <c r="G290" s="10"/>
      <c r="H290" s="10"/>
      <c r="I290" s="16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0"/>
      <c r="BB290" s="10"/>
      <c r="BC290" s="10"/>
      <c r="BD290" s="10"/>
      <c r="BE290" s="10"/>
      <c r="BF290" s="10"/>
      <c r="BG290" s="10"/>
      <c r="BH290" s="10"/>
      <c r="BI290" s="10"/>
      <c r="BJ290" s="10"/>
      <c r="BK290" s="10"/>
      <c r="BL290" s="10"/>
      <c r="BM290" s="10"/>
      <c r="BN290" s="10"/>
      <c r="BO290" s="10"/>
      <c r="BP290" s="10"/>
      <c r="BQ290" s="10"/>
      <c r="BR290" s="10"/>
      <c r="BS290" s="10"/>
      <c r="BT290" s="10"/>
      <c r="BU290" s="10"/>
      <c r="BV290" s="10"/>
      <c r="BW290" s="10"/>
      <c r="BX290" s="7"/>
    </row>
    <row r="291" spans="1:76">
      <c r="A291" s="10"/>
      <c r="B291" s="10"/>
      <c r="C291" s="10"/>
      <c r="D291" s="10"/>
      <c r="E291" s="13"/>
      <c r="F291" s="10"/>
      <c r="G291" s="10"/>
      <c r="H291" s="10"/>
      <c r="I291" s="16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  <c r="BE291" s="10"/>
      <c r="BF291" s="10"/>
      <c r="BG291" s="10"/>
      <c r="BH291" s="10"/>
      <c r="BI291" s="10"/>
      <c r="BJ291" s="10"/>
      <c r="BK291" s="10"/>
      <c r="BL291" s="10"/>
      <c r="BM291" s="10"/>
      <c r="BN291" s="10"/>
      <c r="BO291" s="10"/>
      <c r="BP291" s="10"/>
      <c r="BQ291" s="10"/>
      <c r="BR291" s="10"/>
      <c r="BS291" s="10"/>
      <c r="BT291" s="10"/>
      <c r="BU291" s="10"/>
      <c r="BV291" s="10"/>
      <c r="BW291" s="10"/>
      <c r="BX291" s="7"/>
    </row>
    <row r="292" spans="1:76">
      <c r="A292" s="10"/>
      <c r="B292" s="10"/>
      <c r="C292" s="10"/>
      <c r="D292" s="10"/>
      <c r="E292" s="13"/>
      <c r="F292" s="10"/>
      <c r="G292" s="10"/>
      <c r="H292" s="10"/>
      <c r="I292" s="16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  <c r="BA292" s="10"/>
      <c r="BB292" s="10"/>
      <c r="BC292" s="10"/>
      <c r="BD292" s="10"/>
      <c r="BE292" s="10"/>
      <c r="BF292" s="10"/>
      <c r="BG292" s="10"/>
      <c r="BH292" s="10"/>
      <c r="BI292" s="10"/>
      <c r="BJ292" s="10"/>
      <c r="BK292" s="10"/>
      <c r="BL292" s="10"/>
      <c r="BM292" s="10"/>
      <c r="BN292" s="10"/>
      <c r="BO292" s="10"/>
      <c r="BP292" s="10"/>
      <c r="BQ292" s="10"/>
      <c r="BR292" s="10"/>
      <c r="BS292" s="10"/>
      <c r="BT292" s="10"/>
      <c r="BU292" s="10"/>
      <c r="BV292" s="10"/>
      <c r="BW292" s="10"/>
      <c r="BX292" s="7"/>
    </row>
    <row r="293" spans="1:76">
      <c r="A293" s="10"/>
      <c r="B293" s="10"/>
      <c r="C293" s="10"/>
      <c r="D293" s="10"/>
      <c r="E293" s="13"/>
      <c r="F293" s="10"/>
      <c r="G293" s="10"/>
      <c r="H293" s="10"/>
      <c r="I293" s="16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  <c r="BE293" s="10"/>
      <c r="BF293" s="10"/>
      <c r="BG293" s="10"/>
      <c r="BH293" s="10"/>
      <c r="BI293" s="10"/>
      <c r="BJ293" s="10"/>
      <c r="BK293" s="10"/>
      <c r="BL293" s="10"/>
      <c r="BM293" s="10"/>
      <c r="BN293" s="10"/>
      <c r="BO293" s="10"/>
      <c r="BP293" s="10"/>
      <c r="BQ293" s="10"/>
      <c r="BR293" s="10"/>
      <c r="BS293" s="10"/>
      <c r="BT293" s="10"/>
      <c r="BU293" s="10"/>
      <c r="BV293" s="10"/>
      <c r="BW293" s="10"/>
      <c r="BX293" s="7"/>
    </row>
    <row r="294" spans="1:76">
      <c r="A294" s="10"/>
      <c r="B294" s="10"/>
      <c r="C294" s="10"/>
      <c r="D294" s="10"/>
      <c r="E294" s="13"/>
      <c r="F294" s="10"/>
      <c r="G294" s="10"/>
      <c r="H294" s="10"/>
      <c r="I294" s="16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  <c r="BE294" s="10"/>
      <c r="BF294" s="10"/>
      <c r="BG294" s="10"/>
      <c r="BH294" s="10"/>
      <c r="BI294" s="10"/>
      <c r="BJ294" s="10"/>
      <c r="BK294" s="10"/>
      <c r="BL294" s="10"/>
      <c r="BM294" s="10"/>
      <c r="BN294" s="10"/>
      <c r="BO294" s="10"/>
      <c r="BP294" s="10"/>
      <c r="BQ294" s="10"/>
      <c r="BR294" s="10"/>
      <c r="BS294" s="10"/>
      <c r="BT294" s="10"/>
      <c r="BU294" s="10"/>
      <c r="BV294" s="10"/>
      <c r="BW294" s="10"/>
      <c r="BX294" s="7"/>
    </row>
    <row r="295" spans="1:76">
      <c r="A295" s="10"/>
      <c r="B295" s="10"/>
      <c r="C295" s="10"/>
      <c r="D295" s="10"/>
      <c r="E295" s="13"/>
      <c r="F295" s="10"/>
      <c r="G295" s="10"/>
      <c r="H295" s="10"/>
      <c r="I295" s="16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  <c r="BA295" s="10"/>
      <c r="BB295" s="10"/>
      <c r="BC295" s="10"/>
      <c r="BD295" s="10"/>
      <c r="BE295" s="10"/>
      <c r="BF295" s="10"/>
      <c r="BG295" s="10"/>
      <c r="BH295" s="10"/>
      <c r="BI295" s="10"/>
      <c r="BJ295" s="10"/>
      <c r="BK295" s="10"/>
      <c r="BL295" s="10"/>
      <c r="BM295" s="10"/>
      <c r="BN295" s="10"/>
      <c r="BO295" s="10"/>
      <c r="BP295" s="10"/>
      <c r="BQ295" s="10"/>
      <c r="BR295" s="10"/>
      <c r="BS295" s="10"/>
      <c r="BT295" s="10"/>
      <c r="BU295" s="10"/>
      <c r="BV295" s="10"/>
      <c r="BW295" s="10"/>
      <c r="BX295" s="7"/>
    </row>
    <row r="296" spans="1:76">
      <c r="A296" s="10"/>
      <c r="B296" s="10"/>
      <c r="C296" s="10"/>
      <c r="D296" s="10"/>
      <c r="E296" s="13"/>
      <c r="F296" s="10"/>
      <c r="G296" s="10"/>
      <c r="H296" s="10"/>
      <c r="I296" s="16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  <c r="BA296" s="10"/>
      <c r="BB296" s="10"/>
      <c r="BC296" s="10"/>
      <c r="BD296" s="10"/>
      <c r="BE296" s="10"/>
      <c r="BF296" s="10"/>
      <c r="BG296" s="10"/>
      <c r="BH296" s="10"/>
      <c r="BI296" s="10"/>
      <c r="BJ296" s="10"/>
      <c r="BK296" s="10"/>
      <c r="BL296" s="10"/>
      <c r="BM296" s="10"/>
      <c r="BN296" s="10"/>
      <c r="BO296" s="10"/>
      <c r="BP296" s="10"/>
      <c r="BQ296" s="10"/>
      <c r="BR296" s="10"/>
      <c r="BS296" s="10"/>
      <c r="BT296" s="10"/>
      <c r="BU296" s="10"/>
      <c r="BV296" s="10"/>
      <c r="BW296" s="10"/>
      <c r="BX296" s="7"/>
    </row>
    <row r="297" spans="1:76">
      <c r="A297" s="10"/>
      <c r="B297" s="10"/>
      <c r="C297" s="10"/>
      <c r="D297" s="10"/>
      <c r="E297" s="13"/>
      <c r="F297" s="10"/>
      <c r="G297" s="10"/>
      <c r="H297" s="10"/>
      <c r="I297" s="16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  <c r="BE297" s="10"/>
      <c r="BF297" s="10"/>
      <c r="BG297" s="10"/>
      <c r="BH297" s="10"/>
      <c r="BI297" s="10"/>
      <c r="BJ297" s="10"/>
      <c r="BK297" s="10"/>
      <c r="BL297" s="10"/>
      <c r="BM297" s="10"/>
      <c r="BN297" s="10"/>
      <c r="BO297" s="10"/>
      <c r="BP297" s="10"/>
      <c r="BQ297" s="10"/>
      <c r="BR297" s="10"/>
      <c r="BS297" s="10"/>
      <c r="BT297" s="10"/>
      <c r="BU297" s="10"/>
      <c r="BV297" s="10"/>
      <c r="BW297" s="10"/>
      <c r="BX297" s="7"/>
    </row>
    <row r="298" spans="1:76">
      <c r="A298" s="10"/>
      <c r="B298" s="10"/>
      <c r="C298" s="10"/>
      <c r="D298" s="10"/>
      <c r="E298" s="13"/>
      <c r="F298" s="10"/>
      <c r="G298" s="10"/>
      <c r="H298" s="10"/>
      <c r="I298" s="16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  <c r="BE298" s="10"/>
      <c r="BF298" s="10"/>
      <c r="BG298" s="10"/>
      <c r="BH298" s="10"/>
      <c r="BI298" s="10"/>
      <c r="BJ298" s="10"/>
      <c r="BK298" s="10"/>
      <c r="BL298" s="10"/>
      <c r="BM298" s="10"/>
      <c r="BN298" s="10"/>
      <c r="BO298" s="10"/>
      <c r="BP298" s="10"/>
      <c r="BQ298" s="10"/>
      <c r="BR298" s="10"/>
      <c r="BS298" s="10"/>
      <c r="BT298" s="10"/>
      <c r="BU298" s="10"/>
      <c r="BV298" s="10"/>
      <c r="BW298" s="10"/>
      <c r="BX298" s="7"/>
    </row>
    <row r="299" spans="1:76">
      <c r="A299" s="10"/>
      <c r="B299" s="10"/>
      <c r="C299" s="10"/>
      <c r="D299" s="10"/>
      <c r="E299" s="13"/>
      <c r="F299" s="10"/>
      <c r="G299" s="10"/>
      <c r="H299" s="10"/>
      <c r="I299" s="16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  <c r="BE299" s="10"/>
      <c r="BF299" s="10"/>
      <c r="BG299" s="10"/>
      <c r="BH299" s="10"/>
      <c r="BI299" s="10"/>
      <c r="BJ299" s="10"/>
      <c r="BK299" s="10"/>
      <c r="BL299" s="10"/>
      <c r="BM299" s="10"/>
      <c r="BN299" s="10"/>
      <c r="BO299" s="10"/>
      <c r="BP299" s="10"/>
      <c r="BQ299" s="10"/>
      <c r="BR299" s="10"/>
      <c r="BS299" s="10"/>
      <c r="BT299" s="10"/>
      <c r="BU299" s="10"/>
      <c r="BV299" s="10"/>
      <c r="BW299" s="10"/>
      <c r="BX299" s="7"/>
    </row>
    <row r="300" spans="1:76">
      <c r="A300" s="10"/>
      <c r="B300" s="10"/>
      <c r="C300" s="10"/>
      <c r="D300" s="10"/>
      <c r="E300" s="13"/>
      <c r="F300" s="10"/>
      <c r="G300" s="10"/>
      <c r="H300" s="10"/>
      <c r="I300" s="16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  <c r="BE300" s="10"/>
      <c r="BF300" s="10"/>
      <c r="BG300" s="10"/>
      <c r="BH300" s="10"/>
      <c r="BI300" s="10"/>
      <c r="BJ300" s="10"/>
      <c r="BK300" s="10"/>
      <c r="BL300" s="10"/>
      <c r="BM300" s="10"/>
      <c r="BN300" s="10"/>
      <c r="BO300" s="10"/>
      <c r="BP300" s="10"/>
      <c r="BQ300" s="10"/>
      <c r="BR300" s="10"/>
      <c r="BS300" s="10"/>
      <c r="BT300" s="10"/>
      <c r="BU300" s="10"/>
      <c r="BV300" s="10"/>
      <c r="BW300" s="10"/>
      <c r="BX300" s="7"/>
    </row>
    <row r="301" spans="1:76">
      <c r="A301" s="10"/>
      <c r="B301" s="10"/>
      <c r="C301" s="10"/>
      <c r="D301" s="10"/>
      <c r="E301" s="13"/>
      <c r="F301" s="10"/>
      <c r="G301" s="10"/>
      <c r="H301" s="10"/>
      <c r="I301" s="16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  <c r="BE301" s="10"/>
      <c r="BF301" s="10"/>
      <c r="BG301" s="10"/>
      <c r="BH301" s="10"/>
      <c r="BI301" s="10"/>
      <c r="BJ301" s="10"/>
      <c r="BK301" s="10"/>
      <c r="BL301" s="10"/>
      <c r="BM301" s="10"/>
      <c r="BN301" s="10"/>
      <c r="BO301" s="10"/>
      <c r="BP301" s="10"/>
      <c r="BQ301" s="10"/>
      <c r="BR301" s="10"/>
      <c r="BS301" s="10"/>
      <c r="BT301" s="10"/>
      <c r="BU301" s="10"/>
      <c r="BV301" s="10"/>
      <c r="BW301" s="10"/>
      <c r="BX301" s="7"/>
    </row>
    <row r="302" spans="1:76">
      <c r="A302" s="10"/>
      <c r="B302" s="10"/>
      <c r="C302" s="10"/>
      <c r="D302" s="10"/>
      <c r="E302" s="13"/>
      <c r="F302" s="10"/>
      <c r="G302" s="10"/>
      <c r="H302" s="10"/>
      <c r="I302" s="16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  <c r="BK302" s="10"/>
      <c r="BL302" s="10"/>
      <c r="BM302" s="10"/>
      <c r="BN302" s="10"/>
      <c r="BO302" s="10"/>
      <c r="BP302" s="10"/>
      <c r="BQ302" s="10"/>
      <c r="BR302" s="10"/>
      <c r="BS302" s="10"/>
      <c r="BT302" s="10"/>
      <c r="BU302" s="10"/>
      <c r="BV302" s="10"/>
      <c r="BW302" s="10"/>
      <c r="BX302" s="7"/>
    </row>
    <row r="303" spans="1:76">
      <c r="A303" s="10"/>
      <c r="B303" s="10"/>
      <c r="C303" s="10"/>
      <c r="D303" s="10"/>
      <c r="E303" s="13"/>
      <c r="F303" s="10"/>
      <c r="G303" s="10"/>
      <c r="H303" s="10"/>
      <c r="I303" s="16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  <c r="BA303" s="10"/>
      <c r="BB303" s="10"/>
      <c r="BC303" s="10"/>
      <c r="BD303" s="10"/>
      <c r="BE303" s="10"/>
      <c r="BF303" s="10"/>
      <c r="BG303" s="10"/>
      <c r="BH303" s="10"/>
      <c r="BI303" s="10"/>
      <c r="BJ303" s="10"/>
      <c r="BK303" s="10"/>
      <c r="BL303" s="10"/>
      <c r="BM303" s="10"/>
      <c r="BN303" s="10"/>
      <c r="BO303" s="10"/>
      <c r="BP303" s="10"/>
      <c r="BQ303" s="10"/>
      <c r="BR303" s="10"/>
      <c r="BS303" s="10"/>
      <c r="BT303" s="10"/>
      <c r="BU303" s="10"/>
      <c r="BV303" s="10"/>
      <c r="BW303" s="10"/>
      <c r="BX303" s="7"/>
    </row>
    <row r="304" spans="1:76">
      <c r="A304" s="10"/>
      <c r="B304" s="10"/>
      <c r="C304" s="10"/>
      <c r="D304" s="10"/>
      <c r="E304" s="13"/>
      <c r="F304" s="10"/>
      <c r="G304" s="10"/>
      <c r="H304" s="10"/>
      <c r="I304" s="16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  <c r="BK304" s="10"/>
      <c r="BL304" s="10"/>
      <c r="BM304" s="10"/>
      <c r="BN304" s="10"/>
      <c r="BO304" s="10"/>
      <c r="BP304" s="10"/>
      <c r="BQ304" s="10"/>
      <c r="BR304" s="10"/>
      <c r="BS304" s="10"/>
      <c r="BT304" s="10"/>
      <c r="BU304" s="10"/>
      <c r="BV304" s="10"/>
      <c r="BW304" s="10"/>
      <c r="BX304" s="7"/>
    </row>
    <row r="305" spans="1:76">
      <c r="A305" s="10"/>
      <c r="B305" s="10"/>
      <c r="C305" s="10"/>
      <c r="D305" s="10"/>
      <c r="E305" s="13"/>
      <c r="F305" s="10"/>
      <c r="G305" s="10"/>
      <c r="H305" s="10"/>
      <c r="I305" s="16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  <c r="BE305" s="10"/>
      <c r="BF305" s="10"/>
      <c r="BG305" s="10"/>
      <c r="BH305" s="10"/>
      <c r="BI305" s="10"/>
      <c r="BJ305" s="10"/>
      <c r="BK305" s="10"/>
      <c r="BL305" s="10"/>
      <c r="BM305" s="10"/>
      <c r="BN305" s="10"/>
      <c r="BO305" s="10"/>
      <c r="BP305" s="10"/>
      <c r="BQ305" s="10"/>
      <c r="BR305" s="10"/>
      <c r="BS305" s="10"/>
      <c r="BT305" s="10"/>
      <c r="BU305" s="10"/>
      <c r="BV305" s="10"/>
      <c r="BW305" s="10"/>
      <c r="BX305" s="7"/>
    </row>
    <row r="306" spans="1:76">
      <c r="A306" s="10"/>
      <c r="B306" s="10"/>
      <c r="C306" s="10"/>
      <c r="D306" s="10"/>
      <c r="E306" s="13"/>
      <c r="F306" s="10"/>
      <c r="G306" s="10"/>
      <c r="H306" s="10"/>
      <c r="I306" s="16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  <c r="BE306" s="10"/>
      <c r="BF306" s="10"/>
      <c r="BG306" s="10"/>
      <c r="BH306" s="10"/>
      <c r="BI306" s="10"/>
      <c r="BJ306" s="10"/>
      <c r="BK306" s="10"/>
      <c r="BL306" s="10"/>
      <c r="BM306" s="10"/>
      <c r="BN306" s="10"/>
      <c r="BO306" s="10"/>
      <c r="BP306" s="10"/>
      <c r="BQ306" s="10"/>
      <c r="BR306" s="10"/>
      <c r="BS306" s="10"/>
      <c r="BT306" s="10"/>
      <c r="BU306" s="10"/>
      <c r="BV306" s="10"/>
      <c r="BW306" s="10"/>
      <c r="BX306" s="7"/>
    </row>
    <row r="307" spans="1:76">
      <c r="A307" s="10"/>
      <c r="B307" s="10"/>
      <c r="C307" s="10"/>
      <c r="D307" s="10"/>
      <c r="E307" s="13"/>
      <c r="F307" s="10"/>
      <c r="G307" s="10"/>
      <c r="H307" s="10"/>
      <c r="I307" s="16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  <c r="BA307" s="10"/>
      <c r="BB307" s="10"/>
      <c r="BC307" s="10"/>
      <c r="BD307" s="10"/>
      <c r="BE307" s="10"/>
      <c r="BF307" s="10"/>
      <c r="BG307" s="10"/>
      <c r="BH307" s="10"/>
      <c r="BI307" s="10"/>
      <c r="BJ307" s="10"/>
      <c r="BK307" s="10"/>
      <c r="BL307" s="10"/>
      <c r="BM307" s="10"/>
      <c r="BN307" s="10"/>
      <c r="BO307" s="10"/>
      <c r="BP307" s="10"/>
      <c r="BQ307" s="10"/>
      <c r="BR307" s="10"/>
      <c r="BS307" s="10"/>
      <c r="BT307" s="10"/>
      <c r="BU307" s="10"/>
      <c r="BV307" s="10"/>
      <c r="BW307" s="10"/>
      <c r="BX307" s="7"/>
    </row>
    <row r="308" spans="1:76">
      <c r="A308" s="10"/>
      <c r="B308" s="10"/>
      <c r="C308" s="10"/>
      <c r="D308" s="10"/>
      <c r="E308" s="13"/>
      <c r="F308" s="10"/>
      <c r="G308" s="10"/>
      <c r="H308" s="10"/>
      <c r="I308" s="16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  <c r="BE308" s="10"/>
      <c r="BF308" s="10"/>
      <c r="BG308" s="10"/>
      <c r="BH308" s="10"/>
      <c r="BI308" s="10"/>
      <c r="BJ308" s="10"/>
      <c r="BK308" s="10"/>
      <c r="BL308" s="10"/>
      <c r="BM308" s="10"/>
      <c r="BN308" s="10"/>
      <c r="BO308" s="10"/>
      <c r="BP308" s="10"/>
      <c r="BQ308" s="10"/>
      <c r="BR308" s="10"/>
      <c r="BS308" s="10"/>
      <c r="BT308" s="10"/>
      <c r="BU308" s="10"/>
      <c r="BV308" s="10"/>
      <c r="BW308" s="10"/>
      <c r="BX308" s="7"/>
    </row>
    <row r="309" spans="1:76">
      <c r="A309" s="10"/>
      <c r="B309" s="10"/>
      <c r="C309" s="10"/>
      <c r="D309" s="10"/>
      <c r="E309" s="13"/>
      <c r="F309" s="10"/>
      <c r="G309" s="10"/>
      <c r="H309" s="10"/>
      <c r="I309" s="16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  <c r="BE309" s="10"/>
      <c r="BF309" s="10"/>
      <c r="BG309" s="10"/>
      <c r="BH309" s="10"/>
      <c r="BI309" s="10"/>
      <c r="BJ309" s="10"/>
      <c r="BK309" s="10"/>
      <c r="BL309" s="10"/>
      <c r="BM309" s="10"/>
      <c r="BN309" s="10"/>
      <c r="BO309" s="10"/>
      <c r="BP309" s="10"/>
      <c r="BQ309" s="10"/>
      <c r="BR309" s="10"/>
      <c r="BS309" s="10"/>
      <c r="BT309" s="10"/>
      <c r="BU309" s="10"/>
      <c r="BV309" s="10"/>
      <c r="BW309" s="10"/>
      <c r="BX309" s="7"/>
    </row>
    <row r="310" spans="1:76">
      <c r="A310" s="10"/>
      <c r="B310" s="10"/>
      <c r="C310" s="10"/>
      <c r="D310" s="10"/>
      <c r="E310" s="13"/>
      <c r="F310" s="10"/>
      <c r="G310" s="10"/>
      <c r="H310" s="10"/>
      <c r="I310" s="16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  <c r="BE310" s="10"/>
      <c r="BF310" s="10"/>
      <c r="BG310" s="10"/>
      <c r="BH310" s="10"/>
      <c r="BI310" s="10"/>
      <c r="BJ310" s="10"/>
      <c r="BK310" s="10"/>
      <c r="BL310" s="10"/>
      <c r="BM310" s="10"/>
      <c r="BN310" s="10"/>
      <c r="BO310" s="10"/>
      <c r="BP310" s="10"/>
      <c r="BQ310" s="10"/>
      <c r="BR310" s="10"/>
      <c r="BS310" s="10"/>
      <c r="BT310" s="10"/>
      <c r="BU310" s="10"/>
      <c r="BV310" s="10"/>
      <c r="BW310" s="10"/>
      <c r="BX310" s="7"/>
    </row>
    <row r="311" spans="1:76">
      <c r="A311" s="7"/>
      <c r="B311" s="7"/>
      <c r="C311" s="7"/>
      <c r="D311" s="7"/>
      <c r="E311" s="20"/>
      <c r="F311" s="7"/>
      <c r="G311" s="7"/>
      <c r="H311" s="7"/>
      <c r="I311" s="22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  <c r="BE311" s="7"/>
      <c r="BF311" s="7"/>
      <c r="BG311" s="7"/>
      <c r="BH311" s="7"/>
      <c r="BI311" s="7"/>
      <c r="BJ311" s="7"/>
      <c r="BK311" s="7"/>
      <c r="BL311" s="7"/>
      <c r="BM311" s="7"/>
      <c r="BN311" s="7"/>
      <c r="BO311" s="7"/>
      <c r="BP311" s="7"/>
      <c r="BQ311" s="7"/>
      <c r="BR311" s="7"/>
      <c r="BS311" s="7"/>
      <c r="BT311" s="7"/>
      <c r="BU311" s="7"/>
      <c r="BV311" s="7"/>
      <c r="BW311" s="7"/>
      <c r="BX311" s="7"/>
    </row>
    <row r="312" spans="1:76">
      <c r="A312" s="7"/>
      <c r="B312" s="7"/>
      <c r="C312" s="7"/>
      <c r="D312" s="7"/>
      <c r="E312" s="20"/>
      <c r="F312" s="7"/>
      <c r="G312" s="7"/>
      <c r="H312" s="7"/>
      <c r="I312" s="22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  <c r="BE312" s="7"/>
      <c r="BF312" s="7"/>
      <c r="BG312" s="7"/>
      <c r="BH312" s="7"/>
      <c r="BI312" s="7"/>
      <c r="BJ312" s="7"/>
      <c r="BK312" s="7"/>
      <c r="BL312" s="7"/>
      <c r="BM312" s="7"/>
      <c r="BN312" s="7"/>
      <c r="BO312" s="7"/>
      <c r="BP312" s="7"/>
      <c r="BQ312" s="7"/>
      <c r="BR312" s="7"/>
      <c r="BS312" s="7"/>
      <c r="BT312" s="7"/>
      <c r="BU312" s="7"/>
      <c r="BV312" s="7"/>
      <c r="BW312" s="7"/>
      <c r="BX312" s="7"/>
    </row>
    <row r="313" spans="1:76">
      <c r="A313" s="7"/>
      <c r="B313" s="7"/>
      <c r="C313" s="7"/>
      <c r="D313" s="7"/>
      <c r="E313" s="20"/>
      <c r="F313" s="7"/>
      <c r="G313" s="7"/>
      <c r="H313" s="7"/>
      <c r="I313" s="22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  <c r="BE313" s="7"/>
      <c r="BF313" s="7"/>
      <c r="BG313" s="7"/>
      <c r="BH313" s="7"/>
      <c r="BI313" s="7"/>
      <c r="BJ313" s="7"/>
      <c r="BK313" s="7"/>
      <c r="BL313" s="7"/>
      <c r="BM313" s="7"/>
      <c r="BN313" s="7"/>
      <c r="BO313" s="7"/>
      <c r="BP313" s="7"/>
      <c r="BQ313" s="7"/>
      <c r="BR313" s="7"/>
      <c r="BS313" s="7"/>
      <c r="BT313" s="7"/>
      <c r="BU313" s="7"/>
      <c r="BV313" s="7"/>
      <c r="BW313" s="7"/>
      <c r="BX313" s="7"/>
    </row>
    <row r="314" spans="1:76">
      <c r="A314" s="7"/>
      <c r="B314" s="7"/>
      <c r="C314" s="7"/>
      <c r="D314" s="7"/>
      <c r="E314" s="20"/>
      <c r="F314" s="7"/>
      <c r="G314" s="7"/>
      <c r="H314" s="7"/>
      <c r="I314" s="22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</row>
    <row r="315" spans="1:76">
      <c r="A315" s="7"/>
      <c r="B315" s="7"/>
      <c r="C315" s="7"/>
      <c r="D315" s="7"/>
      <c r="E315" s="20"/>
      <c r="F315" s="7"/>
      <c r="G315" s="7"/>
      <c r="H315" s="7"/>
      <c r="I315" s="22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</row>
    <row r="316" spans="1:76">
      <c r="A316" s="7"/>
      <c r="B316" s="7"/>
      <c r="C316" s="7"/>
      <c r="D316" s="7"/>
      <c r="E316" s="20"/>
      <c r="F316" s="7"/>
      <c r="G316" s="7"/>
      <c r="H316" s="7"/>
      <c r="I316" s="22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</row>
    <row r="317" spans="1:76">
      <c r="A317" s="7"/>
      <c r="B317" s="7"/>
      <c r="C317" s="7"/>
      <c r="D317" s="7"/>
      <c r="E317" s="20"/>
      <c r="F317" s="7"/>
      <c r="G317" s="7"/>
      <c r="H317" s="7"/>
      <c r="I317" s="22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</row>
    <row r="318" spans="1:76">
      <c r="A318" s="7"/>
      <c r="B318" s="7"/>
      <c r="C318" s="7"/>
      <c r="D318" s="7"/>
      <c r="E318" s="20"/>
      <c r="F318" s="7"/>
      <c r="G318" s="7"/>
      <c r="H318" s="7"/>
      <c r="I318" s="22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</row>
    <row r="319" spans="1:76">
      <c r="A319" s="7"/>
      <c r="B319" s="7"/>
      <c r="C319" s="7"/>
      <c r="D319" s="7"/>
      <c r="E319" s="20"/>
      <c r="F319" s="7"/>
      <c r="G319" s="7"/>
      <c r="H319" s="7"/>
      <c r="I319" s="22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</row>
    <row r="320" spans="1:76">
      <c r="A320" s="7"/>
      <c r="B320" s="7"/>
      <c r="C320" s="7"/>
      <c r="D320" s="7"/>
      <c r="E320" s="20"/>
      <c r="F320" s="7"/>
      <c r="G320" s="7"/>
      <c r="H320" s="7"/>
      <c r="I320" s="22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</row>
    <row r="321" spans="1:76">
      <c r="A321" s="7"/>
      <c r="B321" s="7"/>
      <c r="C321" s="7"/>
      <c r="D321" s="7"/>
      <c r="E321" s="20"/>
      <c r="F321" s="7"/>
      <c r="G321" s="7"/>
      <c r="H321" s="7"/>
      <c r="I321" s="22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</row>
    <row r="322" spans="1:76">
      <c r="A322" s="7"/>
      <c r="B322" s="7"/>
      <c r="C322" s="7"/>
      <c r="D322" s="7"/>
      <c r="E322" s="20"/>
      <c r="F322" s="7"/>
      <c r="G322" s="7"/>
      <c r="H322" s="7"/>
      <c r="I322" s="22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</row>
    <row r="323" spans="1:76">
      <c r="A323" s="7"/>
      <c r="B323" s="7"/>
      <c r="C323" s="7"/>
      <c r="D323" s="7"/>
      <c r="E323" s="20"/>
      <c r="F323" s="7"/>
      <c r="G323" s="7"/>
      <c r="H323" s="7"/>
      <c r="I323" s="22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</row>
    <row r="324" spans="1:76">
      <c r="A324" s="7"/>
      <c r="B324" s="7"/>
      <c r="C324" s="7"/>
      <c r="D324" s="7"/>
      <c r="E324" s="20"/>
      <c r="F324" s="7"/>
      <c r="G324" s="7"/>
      <c r="H324" s="7"/>
      <c r="I324" s="22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</row>
    <row r="325" spans="1:76">
      <c r="A325" s="7"/>
      <c r="B325" s="7"/>
      <c r="C325" s="7"/>
      <c r="D325" s="7"/>
      <c r="E325" s="20"/>
      <c r="F325" s="7"/>
      <c r="G325" s="7"/>
      <c r="H325" s="7"/>
      <c r="I325" s="22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</row>
    <row r="326" spans="1:76">
      <c r="A326" s="7"/>
      <c r="B326" s="7"/>
      <c r="C326" s="7"/>
      <c r="D326" s="7"/>
      <c r="E326" s="20"/>
      <c r="F326" s="7"/>
      <c r="G326" s="7"/>
      <c r="H326" s="7"/>
      <c r="I326" s="22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</row>
    <row r="327" spans="1:76">
      <c r="A327" s="7"/>
      <c r="B327" s="7"/>
      <c r="C327" s="7"/>
      <c r="D327" s="7"/>
      <c r="E327" s="20"/>
      <c r="F327" s="7"/>
      <c r="G327" s="7"/>
      <c r="H327" s="7"/>
      <c r="I327" s="22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</row>
    <row r="328" spans="1:76">
      <c r="A328" s="7"/>
      <c r="B328" s="7"/>
      <c r="C328" s="7"/>
      <c r="D328" s="7"/>
      <c r="E328" s="20"/>
      <c r="F328" s="7"/>
      <c r="G328" s="7"/>
      <c r="H328" s="7"/>
      <c r="I328" s="22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  <c r="BE328" s="7"/>
      <c r="BF328" s="7"/>
      <c r="BG328" s="7"/>
      <c r="BH328" s="7"/>
      <c r="BI328" s="7"/>
      <c r="BJ328" s="7"/>
      <c r="BK328" s="7"/>
      <c r="BL328" s="7"/>
      <c r="BM328" s="7"/>
      <c r="BN328" s="7"/>
      <c r="BO328" s="7"/>
      <c r="BP328" s="7"/>
      <c r="BQ328" s="7"/>
      <c r="BR328" s="7"/>
      <c r="BS328" s="7"/>
      <c r="BT328" s="7"/>
      <c r="BU328" s="7"/>
      <c r="BV328" s="7"/>
      <c r="BW328" s="7"/>
      <c r="BX328" s="7"/>
    </row>
    <row r="329" spans="1:76">
      <c r="A329" s="7"/>
      <c r="B329" s="7"/>
      <c r="C329" s="7"/>
      <c r="D329" s="7"/>
      <c r="E329" s="20"/>
      <c r="F329" s="7"/>
      <c r="G329" s="7"/>
      <c r="H329" s="7"/>
      <c r="I329" s="22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  <c r="BE329" s="7"/>
      <c r="BF329" s="7"/>
      <c r="BG329" s="7"/>
      <c r="BH329" s="7"/>
      <c r="BI329" s="7"/>
      <c r="BJ329" s="7"/>
      <c r="BK329" s="7"/>
      <c r="BL329" s="7"/>
      <c r="BM329" s="7"/>
      <c r="BN329" s="7"/>
      <c r="BO329" s="7"/>
      <c r="BP329" s="7"/>
      <c r="BQ329" s="7"/>
      <c r="BR329" s="7"/>
      <c r="BS329" s="7"/>
      <c r="BT329" s="7"/>
      <c r="BU329" s="7"/>
      <c r="BV329" s="7"/>
      <c r="BW329" s="7"/>
      <c r="BX329" s="7"/>
    </row>
    <row r="330" spans="1:76">
      <c r="A330" s="7"/>
      <c r="B330" s="7"/>
      <c r="C330" s="7"/>
      <c r="D330" s="7"/>
      <c r="E330" s="20"/>
      <c r="F330" s="7"/>
      <c r="G330" s="7"/>
      <c r="H330" s="7"/>
      <c r="I330" s="22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  <c r="BA330" s="7"/>
      <c r="BB330" s="7"/>
      <c r="BC330" s="7"/>
      <c r="BD330" s="7"/>
      <c r="BE330" s="7"/>
      <c r="BF330" s="7"/>
      <c r="BG330" s="7"/>
      <c r="BH330" s="7"/>
      <c r="BI330" s="7"/>
      <c r="BJ330" s="7"/>
      <c r="BK330" s="7"/>
      <c r="BL330" s="7"/>
      <c r="BM330" s="7"/>
      <c r="BN330" s="7"/>
      <c r="BO330" s="7"/>
      <c r="BP330" s="7"/>
      <c r="BQ330" s="7"/>
      <c r="BR330" s="7"/>
      <c r="BS330" s="7"/>
      <c r="BT330" s="7"/>
      <c r="BU330" s="7"/>
      <c r="BV330" s="7"/>
      <c r="BW330" s="7"/>
      <c r="BX330" s="7"/>
    </row>
    <row r="331" spans="1:76">
      <c r="A331" s="7"/>
      <c r="B331" s="7"/>
      <c r="C331" s="7"/>
      <c r="D331" s="7"/>
      <c r="E331" s="20"/>
      <c r="F331" s="7"/>
      <c r="G331" s="7"/>
      <c r="H331" s="7"/>
      <c r="I331" s="22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  <c r="BA331" s="7"/>
      <c r="BB331" s="7"/>
      <c r="BC331" s="7"/>
      <c r="BD331" s="7"/>
      <c r="BE331" s="7"/>
      <c r="BF331" s="7"/>
      <c r="BG331" s="7"/>
      <c r="BH331" s="7"/>
      <c r="BI331" s="7"/>
      <c r="BJ331" s="7"/>
      <c r="BK331" s="7"/>
      <c r="BL331" s="7"/>
      <c r="BM331" s="7"/>
      <c r="BN331" s="7"/>
      <c r="BO331" s="7"/>
      <c r="BP331" s="7"/>
      <c r="BQ331" s="7"/>
      <c r="BR331" s="7"/>
      <c r="BS331" s="7"/>
      <c r="BT331" s="7"/>
      <c r="BU331" s="7"/>
      <c r="BV331" s="7"/>
      <c r="BW331" s="7"/>
      <c r="BX331" s="7"/>
    </row>
    <row r="332" spans="1:76">
      <c r="A332" s="7"/>
      <c r="B332" s="7"/>
      <c r="C332" s="7"/>
      <c r="D332" s="7"/>
      <c r="E332" s="20"/>
      <c r="F332" s="7"/>
      <c r="G332" s="7"/>
      <c r="H332" s="7"/>
      <c r="I332" s="22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</row>
    <row r="333" spans="1:76">
      <c r="A333" s="7"/>
      <c r="B333" s="7"/>
      <c r="C333" s="7"/>
      <c r="D333" s="7"/>
      <c r="E333" s="20"/>
      <c r="F333" s="7"/>
      <c r="G333" s="7"/>
      <c r="H333" s="7"/>
      <c r="I333" s="22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</row>
    <row r="334" spans="1:76">
      <c r="A334" s="7"/>
      <c r="B334" s="7"/>
      <c r="C334" s="7"/>
      <c r="D334" s="7"/>
      <c r="E334" s="20"/>
      <c r="F334" s="7"/>
      <c r="G334" s="7"/>
      <c r="H334" s="7"/>
      <c r="I334" s="22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</row>
    <row r="335" spans="1:76">
      <c r="A335" s="7"/>
      <c r="B335" s="7"/>
      <c r="C335" s="7"/>
      <c r="D335" s="7"/>
      <c r="E335" s="20"/>
      <c r="F335" s="7"/>
      <c r="G335" s="7"/>
      <c r="H335" s="7"/>
      <c r="I335" s="22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</row>
    <row r="336" spans="1:76">
      <c r="A336" s="7"/>
      <c r="B336" s="7"/>
      <c r="C336" s="7"/>
      <c r="D336" s="7"/>
      <c r="E336" s="20"/>
      <c r="F336" s="7"/>
      <c r="G336" s="7"/>
      <c r="H336" s="7"/>
      <c r="I336" s="22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</row>
    <row r="337" spans="1:76">
      <c r="A337" s="7"/>
      <c r="B337" s="7"/>
      <c r="C337" s="7"/>
      <c r="D337" s="7"/>
      <c r="E337" s="20"/>
      <c r="F337" s="7"/>
      <c r="G337" s="7"/>
      <c r="H337" s="7"/>
      <c r="I337" s="22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</row>
    <row r="338" spans="1:76">
      <c r="A338" s="7"/>
      <c r="B338" s="7"/>
      <c r="C338" s="7"/>
      <c r="D338" s="7"/>
      <c r="E338" s="20"/>
      <c r="F338" s="7"/>
      <c r="G338" s="7"/>
      <c r="H338" s="7"/>
      <c r="I338" s="22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  <c r="BA338" s="7"/>
      <c r="BB338" s="7"/>
      <c r="BC338" s="7"/>
      <c r="BD338" s="7"/>
      <c r="BE338" s="7"/>
      <c r="BF338" s="7"/>
      <c r="BG338" s="7"/>
      <c r="BH338" s="7"/>
      <c r="BI338" s="7"/>
      <c r="BJ338" s="7"/>
      <c r="BK338" s="7"/>
      <c r="BL338" s="7"/>
      <c r="BM338" s="7"/>
      <c r="BN338" s="7"/>
      <c r="BO338" s="7"/>
      <c r="BP338" s="7"/>
      <c r="BQ338" s="7"/>
      <c r="BR338" s="7"/>
      <c r="BS338" s="7"/>
      <c r="BT338" s="7"/>
      <c r="BU338" s="7"/>
      <c r="BV338" s="7"/>
      <c r="BW338" s="7"/>
      <c r="BX338" s="7"/>
    </row>
    <row r="339" spans="1:76">
      <c r="A339" s="7"/>
      <c r="B339" s="7"/>
      <c r="C339" s="7"/>
      <c r="D339" s="7"/>
      <c r="E339" s="20"/>
      <c r="F339" s="7"/>
      <c r="G339" s="7"/>
      <c r="H339" s="7"/>
      <c r="I339" s="22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  <c r="BA339" s="7"/>
      <c r="BB339" s="7"/>
      <c r="BC339" s="7"/>
      <c r="BD339" s="7"/>
      <c r="BE339" s="7"/>
      <c r="BF339" s="7"/>
      <c r="BG339" s="7"/>
      <c r="BH339" s="7"/>
      <c r="BI339" s="7"/>
      <c r="BJ339" s="7"/>
      <c r="BK339" s="7"/>
      <c r="BL339" s="7"/>
      <c r="BM339" s="7"/>
      <c r="BN339" s="7"/>
      <c r="BO339" s="7"/>
      <c r="BP339" s="7"/>
      <c r="BQ339" s="7"/>
      <c r="BR339" s="7"/>
      <c r="BS339" s="7"/>
      <c r="BT339" s="7"/>
      <c r="BU339" s="7"/>
      <c r="BV339" s="7"/>
      <c r="BW339" s="7"/>
      <c r="BX339" s="7"/>
    </row>
    <row r="340" spans="1:76">
      <c r="A340" s="7"/>
      <c r="B340" s="7"/>
      <c r="C340" s="7"/>
      <c r="D340" s="7"/>
      <c r="E340" s="20"/>
      <c r="F340" s="7"/>
      <c r="G340" s="7"/>
      <c r="H340" s="7"/>
      <c r="I340" s="22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  <c r="BA340" s="7"/>
      <c r="BB340" s="7"/>
      <c r="BC340" s="7"/>
      <c r="BD340" s="7"/>
      <c r="BE340" s="7"/>
      <c r="BF340" s="7"/>
      <c r="BG340" s="7"/>
      <c r="BH340" s="7"/>
      <c r="BI340" s="7"/>
      <c r="BJ340" s="7"/>
      <c r="BK340" s="7"/>
      <c r="BL340" s="7"/>
      <c r="BM340" s="7"/>
      <c r="BN340" s="7"/>
      <c r="BO340" s="7"/>
      <c r="BP340" s="7"/>
      <c r="BQ340" s="7"/>
      <c r="BR340" s="7"/>
      <c r="BS340" s="7"/>
      <c r="BT340" s="7"/>
      <c r="BU340" s="7"/>
      <c r="BV340" s="7"/>
      <c r="BW340" s="7"/>
      <c r="BX340" s="7"/>
    </row>
    <row r="341" spans="1:76">
      <c r="A341" s="7"/>
      <c r="B341" s="7"/>
      <c r="C341" s="7"/>
      <c r="D341" s="7"/>
      <c r="E341" s="20"/>
      <c r="F341" s="7"/>
      <c r="G341" s="7"/>
      <c r="H341" s="7"/>
      <c r="I341" s="22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  <c r="BA341" s="7"/>
      <c r="BB341" s="7"/>
      <c r="BC341" s="7"/>
      <c r="BD341" s="7"/>
      <c r="BE341" s="7"/>
      <c r="BF341" s="7"/>
      <c r="BG341" s="7"/>
      <c r="BH341" s="7"/>
      <c r="BI341" s="7"/>
      <c r="BJ341" s="7"/>
      <c r="BK341" s="7"/>
      <c r="BL341" s="7"/>
      <c r="BM341" s="7"/>
      <c r="BN341" s="7"/>
      <c r="BO341" s="7"/>
      <c r="BP341" s="7"/>
      <c r="BQ341" s="7"/>
      <c r="BR341" s="7"/>
      <c r="BS341" s="7"/>
      <c r="BT341" s="7"/>
      <c r="BU341" s="7"/>
      <c r="BV341" s="7"/>
      <c r="BW341" s="7"/>
      <c r="BX341" s="7"/>
    </row>
    <row r="342" spans="1:76">
      <c r="A342" s="7"/>
      <c r="B342" s="7"/>
      <c r="C342" s="7"/>
      <c r="D342" s="7"/>
      <c r="E342" s="20"/>
      <c r="F342" s="7"/>
      <c r="G342" s="7"/>
      <c r="H342" s="7"/>
      <c r="I342" s="22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  <c r="BA342" s="7"/>
      <c r="BB342" s="7"/>
      <c r="BC342" s="7"/>
      <c r="BD342" s="7"/>
      <c r="BE342" s="7"/>
      <c r="BF342" s="7"/>
      <c r="BG342" s="7"/>
      <c r="BH342" s="7"/>
      <c r="BI342" s="7"/>
      <c r="BJ342" s="7"/>
      <c r="BK342" s="7"/>
      <c r="BL342" s="7"/>
      <c r="BM342" s="7"/>
      <c r="BN342" s="7"/>
      <c r="BO342" s="7"/>
      <c r="BP342" s="7"/>
      <c r="BQ342" s="7"/>
      <c r="BR342" s="7"/>
      <c r="BS342" s="7"/>
      <c r="BT342" s="7"/>
      <c r="BU342" s="7"/>
      <c r="BV342" s="7"/>
      <c r="BW342" s="7"/>
      <c r="BX342" s="7"/>
    </row>
    <row r="343" spans="1:76">
      <c r="A343" s="7"/>
      <c r="B343" s="7"/>
      <c r="C343" s="7"/>
      <c r="D343" s="7"/>
      <c r="E343" s="20"/>
      <c r="F343" s="7"/>
      <c r="G343" s="7"/>
      <c r="H343" s="7"/>
      <c r="I343" s="22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  <c r="BA343" s="7"/>
      <c r="BB343" s="7"/>
      <c r="BC343" s="7"/>
      <c r="BD343" s="7"/>
      <c r="BE343" s="7"/>
      <c r="BF343" s="7"/>
      <c r="BG343" s="7"/>
      <c r="BH343" s="7"/>
      <c r="BI343" s="7"/>
      <c r="BJ343" s="7"/>
      <c r="BK343" s="7"/>
      <c r="BL343" s="7"/>
      <c r="BM343" s="7"/>
      <c r="BN343" s="7"/>
      <c r="BO343" s="7"/>
      <c r="BP343" s="7"/>
      <c r="BQ343" s="7"/>
      <c r="BR343" s="7"/>
      <c r="BS343" s="7"/>
      <c r="BT343" s="7"/>
      <c r="BU343" s="7"/>
      <c r="BV343" s="7"/>
      <c r="BW343" s="7"/>
      <c r="BX343" s="7"/>
    </row>
    <row r="344" spans="1:76">
      <c r="A344" s="7"/>
      <c r="B344" s="7"/>
      <c r="C344" s="7"/>
      <c r="D344" s="7"/>
      <c r="E344" s="20"/>
      <c r="F344" s="7"/>
      <c r="G344" s="7"/>
      <c r="H344" s="7"/>
      <c r="I344" s="22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</row>
    <row r="345" spans="1:76">
      <c r="A345" s="7"/>
      <c r="B345" s="7"/>
      <c r="C345" s="7"/>
      <c r="D345" s="7"/>
      <c r="E345" s="20"/>
      <c r="F345" s="7"/>
      <c r="G345" s="7"/>
      <c r="H345" s="7"/>
      <c r="I345" s="22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</row>
    <row r="346" spans="1:76">
      <c r="A346" s="7"/>
      <c r="B346" s="7"/>
      <c r="C346" s="7"/>
      <c r="D346" s="7"/>
      <c r="E346" s="20"/>
      <c r="F346" s="7"/>
      <c r="G346" s="7"/>
      <c r="H346" s="7"/>
      <c r="I346" s="22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</row>
    <row r="347" spans="1:76">
      <c r="A347" s="7"/>
      <c r="B347" s="7"/>
      <c r="C347" s="7"/>
      <c r="D347" s="7"/>
      <c r="E347" s="20"/>
      <c r="F347" s="7"/>
      <c r="G347" s="7"/>
      <c r="H347" s="7"/>
      <c r="I347" s="22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</row>
    <row r="348" spans="1:76">
      <c r="A348" s="7"/>
      <c r="B348" s="7"/>
      <c r="C348" s="7"/>
      <c r="D348" s="7"/>
      <c r="E348" s="20"/>
      <c r="F348" s="7"/>
      <c r="G348" s="7"/>
      <c r="H348" s="7"/>
      <c r="I348" s="22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  <c r="BA348" s="7"/>
      <c r="BB348" s="7"/>
      <c r="BC348" s="7"/>
      <c r="BD348" s="7"/>
      <c r="BE348" s="7"/>
      <c r="BF348" s="7"/>
      <c r="BG348" s="7"/>
      <c r="BH348" s="7"/>
      <c r="BI348" s="7"/>
      <c r="BJ348" s="7"/>
      <c r="BK348" s="7"/>
      <c r="BL348" s="7"/>
      <c r="BM348" s="7"/>
      <c r="BN348" s="7"/>
      <c r="BO348" s="7"/>
      <c r="BP348" s="7"/>
      <c r="BQ348" s="7"/>
      <c r="BR348" s="7"/>
      <c r="BS348" s="7"/>
      <c r="BT348" s="7"/>
      <c r="BU348" s="7"/>
      <c r="BV348" s="7"/>
      <c r="BW348" s="7"/>
      <c r="BX348" s="7"/>
    </row>
    <row r="349" spans="1:76">
      <c r="A349" s="7"/>
      <c r="B349" s="7"/>
      <c r="C349" s="7"/>
      <c r="D349" s="7"/>
      <c r="E349" s="20"/>
      <c r="F349" s="7"/>
      <c r="G349" s="7"/>
      <c r="H349" s="7"/>
      <c r="I349" s="22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  <c r="BA349" s="7"/>
      <c r="BB349" s="7"/>
      <c r="BC349" s="7"/>
      <c r="BD349" s="7"/>
      <c r="BE349" s="7"/>
      <c r="BF349" s="7"/>
      <c r="BG349" s="7"/>
      <c r="BH349" s="7"/>
      <c r="BI349" s="7"/>
      <c r="BJ349" s="7"/>
      <c r="BK349" s="7"/>
      <c r="BL349" s="7"/>
      <c r="BM349" s="7"/>
      <c r="BN349" s="7"/>
      <c r="BO349" s="7"/>
      <c r="BP349" s="7"/>
      <c r="BQ349" s="7"/>
      <c r="BR349" s="7"/>
      <c r="BS349" s="7"/>
      <c r="BT349" s="7"/>
      <c r="BU349" s="7"/>
      <c r="BV349" s="7"/>
      <c r="BW349" s="7"/>
      <c r="BX349" s="7"/>
    </row>
    <row r="350" spans="1:76">
      <c r="A350" s="7"/>
      <c r="B350" s="7"/>
      <c r="C350" s="7"/>
      <c r="D350" s="7"/>
      <c r="E350" s="20"/>
      <c r="F350" s="7"/>
      <c r="G350" s="7"/>
      <c r="H350" s="7"/>
      <c r="I350" s="22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  <c r="BA350" s="7"/>
      <c r="BB350" s="7"/>
      <c r="BC350" s="7"/>
      <c r="BD350" s="7"/>
      <c r="BE350" s="7"/>
      <c r="BF350" s="7"/>
      <c r="BG350" s="7"/>
      <c r="BH350" s="7"/>
      <c r="BI350" s="7"/>
      <c r="BJ350" s="7"/>
      <c r="BK350" s="7"/>
      <c r="BL350" s="7"/>
      <c r="BM350" s="7"/>
      <c r="BN350" s="7"/>
      <c r="BO350" s="7"/>
      <c r="BP350" s="7"/>
      <c r="BQ350" s="7"/>
      <c r="BR350" s="7"/>
      <c r="BS350" s="7"/>
      <c r="BT350" s="7"/>
      <c r="BU350" s="7"/>
      <c r="BV350" s="7"/>
      <c r="BW350" s="7"/>
      <c r="BX350" s="7"/>
    </row>
    <row r="351" spans="1:76">
      <c r="A351" s="7"/>
      <c r="B351" s="7"/>
      <c r="C351" s="7"/>
      <c r="D351" s="7"/>
      <c r="E351" s="20"/>
      <c r="F351" s="7"/>
      <c r="G351" s="7"/>
      <c r="H351" s="7"/>
      <c r="I351" s="22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  <c r="BA351" s="7"/>
      <c r="BB351" s="7"/>
      <c r="BC351" s="7"/>
      <c r="BD351" s="7"/>
      <c r="BE351" s="7"/>
      <c r="BF351" s="7"/>
      <c r="BG351" s="7"/>
      <c r="BH351" s="7"/>
      <c r="BI351" s="7"/>
      <c r="BJ351" s="7"/>
      <c r="BK351" s="7"/>
      <c r="BL351" s="7"/>
      <c r="BM351" s="7"/>
      <c r="BN351" s="7"/>
      <c r="BO351" s="7"/>
      <c r="BP351" s="7"/>
      <c r="BQ351" s="7"/>
      <c r="BR351" s="7"/>
      <c r="BS351" s="7"/>
      <c r="BT351" s="7"/>
      <c r="BU351" s="7"/>
      <c r="BV351" s="7"/>
      <c r="BW351" s="7"/>
      <c r="BX351" s="7"/>
    </row>
    <row r="352" spans="1:76">
      <c r="A352" s="7"/>
      <c r="B352" s="7"/>
      <c r="C352" s="7"/>
      <c r="D352" s="7"/>
      <c r="E352" s="20"/>
      <c r="F352" s="7"/>
      <c r="G352" s="7"/>
      <c r="H352" s="7"/>
      <c r="I352" s="22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  <c r="BA352" s="7"/>
      <c r="BB352" s="7"/>
      <c r="BC352" s="7"/>
      <c r="BD352" s="7"/>
      <c r="BE352" s="7"/>
      <c r="BF352" s="7"/>
      <c r="BG352" s="7"/>
      <c r="BH352" s="7"/>
      <c r="BI352" s="7"/>
      <c r="BJ352" s="7"/>
      <c r="BK352" s="7"/>
      <c r="BL352" s="7"/>
      <c r="BM352" s="7"/>
      <c r="BN352" s="7"/>
      <c r="BO352" s="7"/>
      <c r="BP352" s="7"/>
      <c r="BQ352" s="7"/>
      <c r="BR352" s="7"/>
      <c r="BS352" s="7"/>
      <c r="BT352" s="7"/>
      <c r="BU352" s="7"/>
      <c r="BV352" s="7"/>
      <c r="BW352" s="7"/>
      <c r="BX352" s="7"/>
    </row>
    <row r="353" spans="1:76">
      <c r="A353" s="7"/>
      <c r="B353" s="7"/>
      <c r="C353" s="7"/>
      <c r="D353" s="7"/>
      <c r="E353" s="20"/>
      <c r="F353" s="7"/>
      <c r="G353" s="7"/>
      <c r="H353" s="7"/>
      <c r="I353" s="22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  <c r="BA353" s="7"/>
      <c r="BB353" s="7"/>
      <c r="BC353" s="7"/>
      <c r="BD353" s="7"/>
      <c r="BE353" s="7"/>
      <c r="BF353" s="7"/>
      <c r="BG353" s="7"/>
      <c r="BH353" s="7"/>
      <c r="BI353" s="7"/>
      <c r="BJ353" s="7"/>
      <c r="BK353" s="7"/>
      <c r="BL353" s="7"/>
      <c r="BM353" s="7"/>
      <c r="BN353" s="7"/>
      <c r="BO353" s="7"/>
      <c r="BP353" s="7"/>
      <c r="BQ353" s="7"/>
      <c r="BR353" s="7"/>
      <c r="BS353" s="7"/>
      <c r="BT353" s="7"/>
      <c r="BU353" s="7"/>
      <c r="BV353" s="7"/>
      <c r="BW353" s="7"/>
      <c r="BX353" s="7"/>
    </row>
    <row r="354" spans="1:76">
      <c r="A354" s="7"/>
      <c r="B354" s="7"/>
      <c r="C354" s="7"/>
      <c r="D354" s="7"/>
      <c r="E354" s="20"/>
      <c r="F354" s="7"/>
      <c r="G354" s="7"/>
      <c r="H354" s="7"/>
      <c r="I354" s="22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  <c r="BA354" s="7"/>
      <c r="BB354" s="7"/>
      <c r="BC354" s="7"/>
      <c r="BD354" s="7"/>
      <c r="BE354" s="7"/>
      <c r="BF354" s="7"/>
      <c r="BG354" s="7"/>
      <c r="BH354" s="7"/>
      <c r="BI354" s="7"/>
      <c r="BJ354" s="7"/>
      <c r="BK354" s="7"/>
      <c r="BL354" s="7"/>
      <c r="BM354" s="7"/>
      <c r="BN354" s="7"/>
      <c r="BO354" s="7"/>
      <c r="BP354" s="7"/>
      <c r="BQ354" s="7"/>
      <c r="BR354" s="7"/>
      <c r="BS354" s="7"/>
      <c r="BT354" s="7"/>
      <c r="BU354" s="7"/>
      <c r="BV354" s="7"/>
      <c r="BW354" s="7"/>
      <c r="BX354" s="7"/>
    </row>
    <row r="355" spans="1:76">
      <c r="A355" s="7"/>
      <c r="B355" s="7"/>
      <c r="C355" s="7"/>
      <c r="D355" s="7"/>
      <c r="E355" s="20"/>
      <c r="F355" s="7"/>
      <c r="G355" s="7"/>
      <c r="H355" s="7"/>
      <c r="I355" s="22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  <c r="BA355" s="7"/>
      <c r="BB355" s="7"/>
      <c r="BC355" s="7"/>
      <c r="BD355" s="7"/>
      <c r="BE355" s="7"/>
      <c r="BF355" s="7"/>
      <c r="BG355" s="7"/>
      <c r="BH355" s="7"/>
      <c r="BI355" s="7"/>
      <c r="BJ355" s="7"/>
      <c r="BK355" s="7"/>
      <c r="BL355" s="7"/>
      <c r="BM355" s="7"/>
      <c r="BN355" s="7"/>
      <c r="BO355" s="7"/>
      <c r="BP355" s="7"/>
      <c r="BQ355" s="7"/>
      <c r="BR355" s="7"/>
      <c r="BS355" s="7"/>
      <c r="BT355" s="7"/>
      <c r="BU355" s="7"/>
      <c r="BV355" s="7"/>
      <c r="BW355" s="7"/>
      <c r="BX355" s="7"/>
    </row>
    <row r="356" spans="1:76">
      <c r="A356" s="7"/>
      <c r="B356" s="7"/>
      <c r="C356" s="7"/>
      <c r="D356" s="7"/>
      <c r="E356" s="20"/>
      <c r="F356" s="7"/>
      <c r="G356" s="7"/>
      <c r="H356" s="7"/>
      <c r="I356" s="22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  <c r="BA356" s="7"/>
      <c r="BB356" s="7"/>
      <c r="BC356" s="7"/>
      <c r="BD356" s="7"/>
      <c r="BE356" s="7"/>
      <c r="BF356" s="7"/>
      <c r="BG356" s="7"/>
      <c r="BH356" s="7"/>
      <c r="BI356" s="7"/>
      <c r="BJ356" s="7"/>
      <c r="BK356" s="7"/>
      <c r="BL356" s="7"/>
      <c r="BM356" s="7"/>
      <c r="BN356" s="7"/>
      <c r="BO356" s="7"/>
      <c r="BP356" s="7"/>
      <c r="BQ356" s="7"/>
      <c r="BR356" s="7"/>
      <c r="BS356" s="7"/>
      <c r="BT356" s="7"/>
      <c r="BU356" s="7"/>
      <c r="BV356" s="7"/>
      <c r="BW356" s="7"/>
      <c r="BX356" s="7"/>
    </row>
    <row r="357" spans="1:76">
      <c r="A357" s="7"/>
      <c r="B357" s="7"/>
      <c r="C357" s="7"/>
      <c r="D357" s="7"/>
      <c r="E357" s="20"/>
      <c r="F357" s="7"/>
      <c r="G357" s="7"/>
      <c r="H357" s="7"/>
      <c r="I357" s="22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  <c r="BA357" s="7"/>
      <c r="BB357" s="7"/>
      <c r="BC357" s="7"/>
      <c r="BD357" s="7"/>
      <c r="BE357" s="7"/>
      <c r="BF357" s="7"/>
      <c r="BG357" s="7"/>
      <c r="BH357" s="7"/>
      <c r="BI357" s="7"/>
      <c r="BJ357" s="7"/>
      <c r="BK357" s="7"/>
      <c r="BL357" s="7"/>
      <c r="BM357" s="7"/>
      <c r="BN357" s="7"/>
      <c r="BO357" s="7"/>
      <c r="BP357" s="7"/>
      <c r="BQ357" s="7"/>
      <c r="BR357" s="7"/>
      <c r="BS357" s="7"/>
      <c r="BT357" s="7"/>
      <c r="BU357" s="7"/>
      <c r="BV357" s="7"/>
      <c r="BW357" s="7"/>
      <c r="BX357" s="7"/>
    </row>
    <row r="358" spans="1:76">
      <c r="A358" s="7"/>
      <c r="B358" s="7"/>
      <c r="C358" s="7"/>
      <c r="D358" s="7"/>
      <c r="E358" s="20"/>
      <c r="F358" s="7"/>
      <c r="G358" s="7"/>
      <c r="H358" s="7"/>
      <c r="I358" s="22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</row>
    <row r="359" spans="1:76">
      <c r="A359" s="7"/>
      <c r="B359" s="7"/>
      <c r="C359" s="7"/>
      <c r="D359" s="7"/>
      <c r="E359" s="20"/>
      <c r="F359" s="7"/>
      <c r="G359" s="7"/>
      <c r="H359" s="7"/>
      <c r="I359" s="22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</row>
    <row r="360" spans="1:76">
      <c r="A360" s="7"/>
      <c r="B360" s="7"/>
      <c r="C360" s="7"/>
      <c r="D360" s="7"/>
      <c r="E360" s="20"/>
      <c r="F360" s="7"/>
      <c r="G360" s="7"/>
      <c r="H360" s="7"/>
      <c r="I360" s="22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</row>
    <row r="361" spans="1:76">
      <c r="A361" s="7"/>
      <c r="B361" s="7"/>
      <c r="C361" s="7"/>
      <c r="D361" s="7"/>
      <c r="E361" s="20"/>
      <c r="F361" s="7"/>
      <c r="G361" s="7"/>
      <c r="H361" s="7"/>
      <c r="I361" s="22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</row>
    <row r="362" spans="1:76">
      <c r="A362" s="7"/>
      <c r="B362" s="7"/>
      <c r="C362" s="7"/>
      <c r="D362" s="7"/>
      <c r="E362" s="20"/>
      <c r="F362" s="7"/>
      <c r="G362" s="7"/>
      <c r="H362" s="7"/>
      <c r="I362" s="22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</row>
    <row r="363" spans="1:76">
      <c r="A363" s="7"/>
      <c r="B363" s="7"/>
      <c r="C363" s="7"/>
      <c r="D363" s="7"/>
      <c r="E363" s="20"/>
      <c r="F363" s="7"/>
      <c r="G363" s="7"/>
      <c r="H363" s="7"/>
      <c r="I363" s="22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  <c r="BA363" s="7"/>
      <c r="BB363" s="7"/>
      <c r="BC363" s="7"/>
      <c r="BD363" s="7"/>
      <c r="BE363" s="7"/>
      <c r="BF363" s="7"/>
      <c r="BG363" s="7"/>
      <c r="BH363" s="7"/>
      <c r="BI363" s="7"/>
      <c r="BJ363" s="7"/>
      <c r="BK363" s="7"/>
      <c r="BL363" s="7"/>
      <c r="BM363" s="7"/>
      <c r="BN363" s="7"/>
      <c r="BO363" s="7"/>
      <c r="BP363" s="7"/>
      <c r="BQ363" s="7"/>
      <c r="BR363" s="7"/>
      <c r="BS363" s="7"/>
      <c r="BT363" s="7"/>
      <c r="BU363" s="7"/>
      <c r="BV363" s="7"/>
      <c r="BW363" s="7"/>
      <c r="BX363" s="7"/>
    </row>
    <row r="364" spans="1:76">
      <c r="A364" s="7"/>
      <c r="B364" s="7"/>
      <c r="C364" s="7"/>
      <c r="D364" s="7"/>
      <c r="E364" s="20"/>
      <c r="F364" s="7"/>
      <c r="G364" s="7"/>
      <c r="H364" s="7"/>
      <c r="I364" s="22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  <c r="BA364" s="7"/>
      <c r="BB364" s="7"/>
      <c r="BC364" s="7"/>
      <c r="BD364" s="7"/>
      <c r="BE364" s="7"/>
      <c r="BF364" s="7"/>
      <c r="BG364" s="7"/>
      <c r="BH364" s="7"/>
      <c r="BI364" s="7"/>
      <c r="BJ364" s="7"/>
      <c r="BK364" s="7"/>
      <c r="BL364" s="7"/>
      <c r="BM364" s="7"/>
      <c r="BN364" s="7"/>
      <c r="BO364" s="7"/>
      <c r="BP364" s="7"/>
      <c r="BQ364" s="7"/>
      <c r="BR364" s="7"/>
      <c r="BS364" s="7"/>
      <c r="BT364" s="7"/>
      <c r="BU364" s="7"/>
      <c r="BV364" s="7"/>
      <c r="BW364" s="7"/>
      <c r="BX364" s="7"/>
    </row>
    <row r="365" spans="1:76">
      <c r="A365" s="7"/>
      <c r="B365" s="7"/>
      <c r="C365" s="7"/>
      <c r="D365" s="7"/>
      <c r="E365" s="20"/>
      <c r="F365" s="7"/>
      <c r="G365" s="7"/>
      <c r="H365" s="7"/>
      <c r="I365" s="22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  <c r="BA365" s="7"/>
      <c r="BB365" s="7"/>
      <c r="BC365" s="7"/>
      <c r="BD365" s="7"/>
      <c r="BE365" s="7"/>
      <c r="BF365" s="7"/>
      <c r="BG365" s="7"/>
      <c r="BH365" s="7"/>
      <c r="BI365" s="7"/>
      <c r="BJ365" s="7"/>
      <c r="BK365" s="7"/>
      <c r="BL365" s="7"/>
      <c r="BM365" s="7"/>
      <c r="BN365" s="7"/>
      <c r="BO365" s="7"/>
      <c r="BP365" s="7"/>
      <c r="BQ365" s="7"/>
      <c r="BR365" s="7"/>
      <c r="BS365" s="7"/>
      <c r="BT365" s="7"/>
      <c r="BU365" s="7"/>
      <c r="BV365" s="7"/>
      <c r="BW365" s="7"/>
      <c r="BX365" s="7"/>
    </row>
    <row r="366" spans="1:76">
      <c r="A366" s="7"/>
      <c r="B366" s="7"/>
      <c r="C366" s="7"/>
      <c r="D366" s="7"/>
      <c r="E366" s="20"/>
      <c r="F366" s="7"/>
      <c r="G366" s="7"/>
      <c r="H366" s="7"/>
      <c r="I366" s="22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  <c r="BA366" s="7"/>
      <c r="BB366" s="7"/>
      <c r="BC366" s="7"/>
      <c r="BD366" s="7"/>
      <c r="BE366" s="7"/>
      <c r="BF366" s="7"/>
      <c r="BG366" s="7"/>
      <c r="BH366" s="7"/>
      <c r="BI366" s="7"/>
      <c r="BJ366" s="7"/>
      <c r="BK366" s="7"/>
      <c r="BL366" s="7"/>
      <c r="BM366" s="7"/>
      <c r="BN366" s="7"/>
      <c r="BO366" s="7"/>
      <c r="BP366" s="7"/>
      <c r="BQ366" s="7"/>
      <c r="BR366" s="7"/>
      <c r="BS366" s="7"/>
      <c r="BT366" s="7"/>
      <c r="BU366" s="7"/>
      <c r="BV366" s="7"/>
      <c r="BW366" s="7"/>
      <c r="BX366" s="7"/>
    </row>
    <row r="367" spans="1:76">
      <c r="A367" s="7"/>
      <c r="B367" s="7"/>
      <c r="C367" s="7"/>
      <c r="D367" s="7"/>
      <c r="E367" s="20"/>
      <c r="F367" s="7"/>
      <c r="G367" s="7"/>
      <c r="H367" s="7"/>
      <c r="I367" s="22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  <c r="BA367" s="7"/>
      <c r="BB367" s="7"/>
      <c r="BC367" s="7"/>
      <c r="BD367" s="7"/>
      <c r="BE367" s="7"/>
      <c r="BF367" s="7"/>
      <c r="BG367" s="7"/>
      <c r="BH367" s="7"/>
      <c r="BI367" s="7"/>
      <c r="BJ367" s="7"/>
      <c r="BK367" s="7"/>
      <c r="BL367" s="7"/>
      <c r="BM367" s="7"/>
      <c r="BN367" s="7"/>
      <c r="BO367" s="7"/>
      <c r="BP367" s="7"/>
      <c r="BQ367" s="7"/>
      <c r="BR367" s="7"/>
      <c r="BS367" s="7"/>
      <c r="BT367" s="7"/>
      <c r="BU367" s="7"/>
      <c r="BV367" s="7"/>
      <c r="BW367" s="7"/>
      <c r="BX367" s="7"/>
    </row>
    <row r="368" spans="1:76">
      <c r="A368" s="7"/>
      <c r="B368" s="7"/>
      <c r="C368" s="7"/>
      <c r="D368" s="7"/>
      <c r="E368" s="20"/>
      <c r="F368" s="7"/>
      <c r="G368" s="7"/>
      <c r="H368" s="7"/>
      <c r="I368" s="22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  <c r="BA368" s="7"/>
      <c r="BB368" s="7"/>
      <c r="BC368" s="7"/>
      <c r="BD368" s="7"/>
      <c r="BE368" s="7"/>
      <c r="BF368" s="7"/>
      <c r="BG368" s="7"/>
      <c r="BH368" s="7"/>
      <c r="BI368" s="7"/>
      <c r="BJ368" s="7"/>
      <c r="BK368" s="7"/>
      <c r="BL368" s="7"/>
      <c r="BM368" s="7"/>
      <c r="BN368" s="7"/>
      <c r="BO368" s="7"/>
      <c r="BP368" s="7"/>
      <c r="BQ368" s="7"/>
      <c r="BR368" s="7"/>
      <c r="BS368" s="7"/>
      <c r="BT368" s="7"/>
      <c r="BU368" s="7"/>
      <c r="BV368" s="7"/>
      <c r="BW368" s="7"/>
      <c r="BX368" s="7"/>
    </row>
    <row r="369" spans="1:76">
      <c r="A369" s="7"/>
      <c r="B369" s="7"/>
      <c r="C369" s="7"/>
      <c r="D369" s="7"/>
      <c r="E369" s="20"/>
      <c r="F369" s="7"/>
      <c r="G369" s="7"/>
      <c r="H369" s="7"/>
      <c r="I369" s="22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  <c r="BA369" s="7"/>
      <c r="BB369" s="7"/>
      <c r="BC369" s="7"/>
      <c r="BD369" s="7"/>
      <c r="BE369" s="7"/>
      <c r="BF369" s="7"/>
      <c r="BG369" s="7"/>
      <c r="BH369" s="7"/>
      <c r="BI369" s="7"/>
      <c r="BJ369" s="7"/>
      <c r="BK369" s="7"/>
      <c r="BL369" s="7"/>
      <c r="BM369" s="7"/>
      <c r="BN369" s="7"/>
      <c r="BO369" s="7"/>
      <c r="BP369" s="7"/>
      <c r="BQ369" s="7"/>
      <c r="BR369" s="7"/>
      <c r="BS369" s="7"/>
      <c r="BT369" s="7"/>
      <c r="BU369" s="7"/>
      <c r="BV369" s="7"/>
      <c r="BW369" s="7"/>
      <c r="BX369" s="7"/>
    </row>
    <row r="370" spans="1:76">
      <c r="A370" s="7"/>
      <c r="B370" s="7"/>
      <c r="C370" s="7"/>
      <c r="D370" s="7"/>
      <c r="E370" s="20"/>
      <c r="F370" s="7"/>
      <c r="G370" s="7"/>
      <c r="H370" s="7"/>
      <c r="I370" s="22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  <c r="BA370" s="7"/>
      <c r="BB370" s="7"/>
      <c r="BC370" s="7"/>
      <c r="BD370" s="7"/>
      <c r="BE370" s="7"/>
      <c r="BF370" s="7"/>
      <c r="BG370" s="7"/>
      <c r="BH370" s="7"/>
      <c r="BI370" s="7"/>
      <c r="BJ370" s="7"/>
      <c r="BK370" s="7"/>
      <c r="BL370" s="7"/>
      <c r="BM370" s="7"/>
      <c r="BN370" s="7"/>
      <c r="BO370" s="7"/>
      <c r="BP370" s="7"/>
      <c r="BQ370" s="7"/>
      <c r="BR370" s="7"/>
      <c r="BS370" s="7"/>
      <c r="BT370" s="7"/>
      <c r="BU370" s="7"/>
      <c r="BV370" s="7"/>
      <c r="BW370" s="7"/>
      <c r="BX370" s="7"/>
    </row>
    <row r="371" spans="1:76">
      <c r="A371" s="7"/>
      <c r="B371" s="7"/>
      <c r="C371" s="7"/>
      <c r="D371" s="7"/>
      <c r="E371" s="20"/>
      <c r="F371" s="7"/>
      <c r="G371" s="7"/>
      <c r="H371" s="7"/>
      <c r="I371" s="22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  <c r="BA371" s="7"/>
      <c r="BB371" s="7"/>
      <c r="BC371" s="7"/>
      <c r="BD371" s="7"/>
      <c r="BE371" s="7"/>
      <c r="BF371" s="7"/>
      <c r="BG371" s="7"/>
      <c r="BH371" s="7"/>
      <c r="BI371" s="7"/>
      <c r="BJ371" s="7"/>
      <c r="BK371" s="7"/>
      <c r="BL371" s="7"/>
      <c r="BM371" s="7"/>
      <c r="BN371" s="7"/>
      <c r="BO371" s="7"/>
      <c r="BP371" s="7"/>
      <c r="BQ371" s="7"/>
      <c r="BR371" s="7"/>
      <c r="BS371" s="7"/>
      <c r="BT371" s="7"/>
      <c r="BU371" s="7"/>
      <c r="BV371" s="7"/>
      <c r="BW371" s="7"/>
      <c r="BX371" s="7"/>
    </row>
    <row r="372" spans="1:76">
      <c r="A372" s="7"/>
      <c r="B372" s="7"/>
      <c r="C372" s="7"/>
      <c r="D372" s="7"/>
      <c r="E372" s="20"/>
      <c r="F372" s="7"/>
      <c r="G372" s="7"/>
      <c r="H372" s="7"/>
      <c r="I372" s="22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  <c r="BA372" s="7"/>
      <c r="BB372" s="7"/>
      <c r="BC372" s="7"/>
      <c r="BD372" s="7"/>
      <c r="BE372" s="7"/>
      <c r="BF372" s="7"/>
      <c r="BG372" s="7"/>
      <c r="BH372" s="7"/>
      <c r="BI372" s="7"/>
      <c r="BJ372" s="7"/>
      <c r="BK372" s="7"/>
      <c r="BL372" s="7"/>
      <c r="BM372" s="7"/>
      <c r="BN372" s="7"/>
      <c r="BO372" s="7"/>
      <c r="BP372" s="7"/>
      <c r="BQ372" s="7"/>
      <c r="BR372" s="7"/>
      <c r="BS372" s="7"/>
      <c r="BT372" s="7"/>
      <c r="BU372" s="7"/>
      <c r="BV372" s="7"/>
      <c r="BW372" s="7"/>
      <c r="BX372" s="7"/>
    </row>
    <row r="373" spans="1:76">
      <c r="A373" s="7"/>
      <c r="B373" s="7"/>
      <c r="C373" s="7"/>
      <c r="D373" s="7"/>
      <c r="E373" s="20"/>
      <c r="F373" s="7"/>
      <c r="G373" s="7"/>
      <c r="H373" s="7"/>
      <c r="I373" s="22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  <c r="BA373" s="7"/>
      <c r="BB373" s="7"/>
      <c r="BC373" s="7"/>
      <c r="BD373" s="7"/>
      <c r="BE373" s="7"/>
      <c r="BF373" s="7"/>
      <c r="BG373" s="7"/>
      <c r="BH373" s="7"/>
      <c r="BI373" s="7"/>
      <c r="BJ373" s="7"/>
      <c r="BK373" s="7"/>
      <c r="BL373" s="7"/>
      <c r="BM373" s="7"/>
      <c r="BN373" s="7"/>
      <c r="BO373" s="7"/>
      <c r="BP373" s="7"/>
      <c r="BQ373" s="7"/>
      <c r="BR373" s="7"/>
      <c r="BS373" s="7"/>
      <c r="BT373" s="7"/>
      <c r="BU373" s="7"/>
      <c r="BV373" s="7"/>
      <c r="BW373" s="7"/>
      <c r="BX373" s="7"/>
    </row>
    <row r="374" spans="1:76">
      <c r="A374" s="7"/>
      <c r="B374" s="7"/>
      <c r="C374" s="7"/>
      <c r="D374" s="7"/>
      <c r="E374" s="20"/>
      <c r="F374" s="7"/>
      <c r="G374" s="7"/>
      <c r="H374" s="7"/>
      <c r="I374" s="22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  <c r="BA374" s="7"/>
      <c r="BB374" s="7"/>
      <c r="BC374" s="7"/>
      <c r="BD374" s="7"/>
      <c r="BE374" s="7"/>
      <c r="BF374" s="7"/>
      <c r="BG374" s="7"/>
      <c r="BH374" s="7"/>
      <c r="BI374" s="7"/>
      <c r="BJ374" s="7"/>
      <c r="BK374" s="7"/>
      <c r="BL374" s="7"/>
      <c r="BM374" s="7"/>
      <c r="BN374" s="7"/>
      <c r="BO374" s="7"/>
      <c r="BP374" s="7"/>
      <c r="BQ374" s="7"/>
      <c r="BR374" s="7"/>
      <c r="BS374" s="7"/>
      <c r="BT374" s="7"/>
      <c r="BU374" s="7"/>
      <c r="BV374" s="7"/>
      <c r="BW374" s="7"/>
      <c r="BX374" s="7"/>
    </row>
    <row r="375" spans="1:76">
      <c r="A375" s="7"/>
      <c r="B375" s="7"/>
      <c r="C375" s="7"/>
      <c r="D375" s="7"/>
      <c r="E375" s="20"/>
      <c r="F375" s="7"/>
      <c r="G375" s="7"/>
      <c r="H375" s="7"/>
      <c r="I375" s="22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  <c r="BA375" s="7"/>
      <c r="BB375" s="7"/>
      <c r="BC375" s="7"/>
      <c r="BD375" s="7"/>
      <c r="BE375" s="7"/>
      <c r="BF375" s="7"/>
      <c r="BG375" s="7"/>
      <c r="BH375" s="7"/>
      <c r="BI375" s="7"/>
      <c r="BJ375" s="7"/>
      <c r="BK375" s="7"/>
      <c r="BL375" s="7"/>
      <c r="BM375" s="7"/>
      <c r="BN375" s="7"/>
      <c r="BO375" s="7"/>
      <c r="BP375" s="7"/>
      <c r="BQ375" s="7"/>
      <c r="BR375" s="7"/>
      <c r="BS375" s="7"/>
      <c r="BT375" s="7"/>
      <c r="BU375" s="7"/>
      <c r="BV375" s="7"/>
      <c r="BW375" s="7"/>
      <c r="BX375" s="7"/>
    </row>
    <row r="376" spans="1:76">
      <c r="A376" s="7"/>
      <c r="B376" s="7"/>
      <c r="C376" s="7"/>
      <c r="D376" s="7"/>
      <c r="E376" s="20"/>
      <c r="F376" s="7"/>
      <c r="G376" s="7"/>
      <c r="H376" s="7"/>
      <c r="I376" s="22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  <c r="BA376" s="7"/>
      <c r="BB376" s="7"/>
      <c r="BC376" s="7"/>
      <c r="BD376" s="7"/>
      <c r="BE376" s="7"/>
      <c r="BF376" s="7"/>
      <c r="BG376" s="7"/>
      <c r="BH376" s="7"/>
      <c r="BI376" s="7"/>
      <c r="BJ376" s="7"/>
      <c r="BK376" s="7"/>
      <c r="BL376" s="7"/>
      <c r="BM376" s="7"/>
      <c r="BN376" s="7"/>
      <c r="BO376" s="7"/>
      <c r="BP376" s="7"/>
      <c r="BQ376" s="7"/>
      <c r="BR376" s="7"/>
      <c r="BS376" s="7"/>
      <c r="BT376" s="7"/>
      <c r="BU376" s="7"/>
      <c r="BV376" s="7"/>
      <c r="BW376" s="7"/>
      <c r="BX376" s="7"/>
    </row>
    <row r="377" spans="1:76">
      <c r="A377" s="7"/>
      <c r="B377" s="7"/>
      <c r="C377" s="7"/>
      <c r="D377" s="7"/>
      <c r="E377" s="20"/>
      <c r="F377" s="7"/>
      <c r="G377" s="7"/>
      <c r="H377" s="7"/>
      <c r="I377" s="22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  <c r="BA377" s="7"/>
      <c r="BB377" s="7"/>
      <c r="BC377" s="7"/>
      <c r="BD377" s="7"/>
      <c r="BE377" s="7"/>
      <c r="BF377" s="7"/>
      <c r="BG377" s="7"/>
      <c r="BH377" s="7"/>
      <c r="BI377" s="7"/>
      <c r="BJ377" s="7"/>
      <c r="BK377" s="7"/>
      <c r="BL377" s="7"/>
      <c r="BM377" s="7"/>
      <c r="BN377" s="7"/>
      <c r="BO377" s="7"/>
      <c r="BP377" s="7"/>
      <c r="BQ377" s="7"/>
      <c r="BR377" s="7"/>
      <c r="BS377" s="7"/>
      <c r="BT377" s="7"/>
      <c r="BU377" s="7"/>
      <c r="BV377" s="7"/>
      <c r="BW377" s="7"/>
      <c r="BX377" s="7"/>
    </row>
    <row r="378" spans="1:76">
      <c r="A378" s="7"/>
      <c r="B378" s="7"/>
      <c r="C378" s="7"/>
      <c r="D378" s="7"/>
      <c r="E378" s="20"/>
      <c r="F378" s="7"/>
      <c r="G378" s="7"/>
      <c r="H378" s="7"/>
      <c r="I378" s="22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  <c r="BA378" s="7"/>
      <c r="BB378" s="7"/>
      <c r="BC378" s="7"/>
      <c r="BD378" s="7"/>
      <c r="BE378" s="7"/>
      <c r="BF378" s="7"/>
      <c r="BG378" s="7"/>
      <c r="BH378" s="7"/>
      <c r="BI378" s="7"/>
      <c r="BJ378" s="7"/>
      <c r="BK378" s="7"/>
      <c r="BL378" s="7"/>
      <c r="BM378" s="7"/>
      <c r="BN378" s="7"/>
      <c r="BO378" s="7"/>
      <c r="BP378" s="7"/>
      <c r="BQ378" s="7"/>
      <c r="BR378" s="7"/>
      <c r="BS378" s="7"/>
      <c r="BT378" s="7"/>
      <c r="BU378" s="7"/>
      <c r="BV378" s="7"/>
      <c r="BW378" s="7"/>
      <c r="BX378" s="7"/>
    </row>
    <row r="379" spans="1:76">
      <c r="A379" s="7"/>
      <c r="B379" s="7"/>
      <c r="C379" s="7"/>
      <c r="D379" s="7"/>
      <c r="E379" s="20"/>
      <c r="F379" s="7"/>
      <c r="G379" s="7"/>
      <c r="H379" s="7"/>
      <c r="I379" s="22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</row>
    <row r="380" spans="1:76">
      <c r="A380" s="7"/>
      <c r="B380" s="7"/>
      <c r="C380" s="7"/>
      <c r="D380" s="7"/>
      <c r="E380" s="20"/>
      <c r="F380" s="7"/>
      <c r="G380" s="7"/>
      <c r="H380" s="7"/>
      <c r="I380" s="22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</row>
    <row r="381" spans="1:76">
      <c r="A381" s="7"/>
      <c r="B381" s="7"/>
      <c r="C381" s="7"/>
      <c r="D381" s="7"/>
      <c r="E381" s="20"/>
      <c r="F381" s="7"/>
      <c r="G381" s="7"/>
      <c r="H381" s="7"/>
      <c r="I381" s="22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</row>
    <row r="382" spans="1:76">
      <c r="A382" s="7"/>
      <c r="B382" s="7"/>
      <c r="C382" s="7"/>
      <c r="D382" s="7"/>
      <c r="E382" s="20"/>
      <c r="F382" s="7"/>
      <c r="G382" s="7"/>
      <c r="H382" s="7"/>
      <c r="I382" s="22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</row>
    <row r="383" spans="1:76">
      <c r="A383" s="7"/>
      <c r="B383" s="7"/>
      <c r="C383" s="7"/>
      <c r="D383" s="7"/>
      <c r="E383" s="20"/>
      <c r="F383" s="7"/>
      <c r="G383" s="7"/>
      <c r="H383" s="7"/>
      <c r="I383" s="22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</row>
    <row r="384" spans="1:76">
      <c r="A384" s="7"/>
      <c r="B384" s="7"/>
      <c r="C384" s="7"/>
      <c r="D384" s="7"/>
      <c r="E384" s="20"/>
      <c r="F384" s="7"/>
      <c r="G384" s="7"/>
      <c r="H384" s="7"/>
      <c r="I384" s="22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</row>
    <row r="385" spans="1:76">
      <c r="A385" s="7"/>
      <c r="B385" s="7"/>
      <c r="C385" s="7"/>
      <c r="D385" s="7"/>
      <c r="E385" s="20"/>
      <c r="F385" s="7"/>
      <c r="G385" s="7"/>
      <c r="H385" s="7"/>
      <c r="I385" s="22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</row>
    <row r="386" spans="1:76">
      <c r="A386" s="7"/>
      <c r="B386" s="7"/>
      <c r="C386" s="7"/>
      <c r="D386" s="7"/>
      <c r="E386" s="20"/>
      <c r="F386" s="7"/>
      <c r="G386" s="7"/>
      <c r="H386" s="7"/>
      <c r="I386" s="22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  <c r="BA386" s="7"/>
      <c r="BB386" s="7"/>
      <c r="BC386" s="7"/>
      <c r="BD386" s="7"/>
      <c r="BE386" s="7"/>
      <c r="BF386" s="7"/>
      <c r="BG386" s="7"/>
      <c r="BH386" s="7"/>
      <c r="BI386" s="7"/>
      <c r="BJ386" s="7"/>
      <c r="BK386" s="7"/>
      <c r="BL386" s="7"/>
      <c r="BM386" s="7"/>
      <c r="BN386" s="7"/>
      <c r="BO386" s="7"/>
      <c r="BP386" s="7"/>
      <c r="BQ386" s="7"/>
      <c r="BR386" s="7"/>
      <c r="BS386" s="7"/>
      <c r="BT386" s="7"/>
      <c r="BU386" s="7"/>
      <c r="BV386" s="7"/>
      <c r="BW386" s="7"/>
      <c r="BX386" s="7"/>
    </row>
    <row r="387" spans="1:76">
      <c r="A387" s="7"/>
      <c r="B387" s="7"/>
      <c r="C387" s="7"/>
      <c r="D387" s="7"/>
      <c r="E387" s="20"/>
      <c r="F387" s="7"/>
      <c r="G387" s="7"/>
      <c r="H387" s="7"/>
      <c r="I387" s="22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  <c r="BA387" s="7"/>
      <c r="BB387" s="7"/>
      <c r="BC387" s="7"/>
      <c r="BD387" s="7"/>
      <c r="BE387" s="7"/>
      <c r="BF387" s="7"/>
      <c r="BG387" s="7"/>
      <c r="BH387" s="7"/>
      <c r="BI387" s="7"/>
      <c r="BJ387" s="7"/>
      <c r="BK387" s="7"/>
      <c r="BL387" s="7"/>
      <c r="BM387" s="7"/>
      <c r="BN387" s="7"/>
      <c r="BO387" s="7"/>
      <c r="BP387" s="7"/>
      <c r="BQ387" s="7"/>
      <c r="BR387" s="7"/>
      <c r="BS387" s="7"/>
      <c r="BT387" s="7"/>
      <c r="BU387" s="7"/>
      <c r="BV387" s="7"/>
      <c r="BW387" s="7"/>
      <c r="BX387" s="7"/>
    </row>
    <row r="388" spans="1:76">
      <c r="A388" s="7"/>
      <c r="B388" s="7"/>
      <c r="C388" s="7"/>
      <c r="D388" s="7"/>
      <c r="E388" s="20"/>
      <c r="F388" s="7"/>
      <c r="G388" s="7"/>
      <c r="H388" s="7"/>
      <c r="I388" s="22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  <c r="BA388" s="7"/>
      <c r="BB388" s="7"/>
      <c r="BC388" s="7"/>
      <c r="BD388" s="7"/>
      <c r="BE388" s="7"/>
      <c r="BF388" s="7"/>
      <c r="BG388" s="7"/>
      <c r="BH388" s="7"/>
      <c r="BI388" s="7"/>
      <c r="BJ388" s="7"/>
      <c r="BK388" s="7"/>
      <c r="BL388" s="7"/>
      <c r="BM388" s="7"/>
      <c r="BN388" s="7"/>
      <c r="BO388" s="7"/>
      <c r="BP388" s="7"/>
      <c r="BQ388" s="7"/>
      <c r="BR388" s="7"/>
      <c r="BS388" s="7"/>
      <c r="BT388" s="7"/>
      <c r="BU388" s="7"/>
      <c r="BV388" s="7"/>
      <c r="BW388" s="7"/>
      <c r="BX388" s="7"/>
    </row>
    <row r="389" spans="1:76">
      <c r="A389" s="7"/>
      <c r="B389" s="7"/>
      <c r="C389" s="7"/>
      <c r="D389" s="7"/>
      <c r="E389" s="20"/>
      <c r="F389" s="7"/>
      <c r="G389" s="7"/>
      <c r="H389" s="7"/>
      <c r="I389" s="22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  <c r="BA389" s="7"/>
      <c r="BB389" s="7"/>
      <c r="BC389" s="7"/>
      <c r="BD389" s="7"/>
      <c r="BE389" s="7"/>
      <c r="BF389" s="7"/>
      <c r="BG389" s="7"/>
      <c r="BH389" s="7"/>
      <c r="BI389" s="7"/>
      <c r="BJ389" s="7"/>
      <c r="BK389" s="7"/>
      <c r="BL389" s="7"/>
      <c r="BM389" s="7"/>
      <c r="BN389" s="7"/>
      <c r="BO389" s="7"/>
      <c r="BP389" s="7"/>
      <c r="BQ389" s="7"/>
      <c r="BR389" s="7"/>
      <c r="BS389" s="7"/>
      <c r="BT389" s="7"/>
      <c r="BU389" s="7"/>
      <c r="BV389" s="7"/>
      <c r="BW389" s="7"/>
      <c r="BX389" s="7"/>
    </row>
    <row r="390" spans="1:76">
      <c r="A390" s="7"/>
      <c r="B390" s="7"/>
      <c r="C390" s="7"/>
      <c r="D390" s="7"/>
      <c r="E390" s="20"/>
      <c r="F390" s="7"/>
      <c r="G390" s="7"/>
      <c r="H390" s="7"/>
      <c r="I390" s="22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  <c r="BA390" s="7"/>
      <c r="BB390" s="7"/>
      <c r="BC390" s="7"/>
      <c r="BD390" s="7"/>
      <c r="BE390" s="7"/>
      <c r="BF390" s="7"/>
      <c r="BG390" s="7"/>
      <c r="BH390" s="7"/>
      <c r="BI390" s="7"/>
      <c r="BJ390" s="7"/>
      <c r="BK390" s="7"/>
      <c r="BL390" s="7"/>
      <c r="BM390" s="7"/>
      <c r="BN390" s="7"/>
      <c r="BO390" s="7"/>
      <c r="BP390" s="7"/>
      <c r="BQ390" s="7"/>
      <c r="BR390" s="7"/>
      <c r="BS390" s="7"/>
      <c r="BT390" s="7"/>
      <c r="BU390" s="7"/>
      <c r="BV390" s="7"/>
      <c r="BW390" s="7"/>
      <c r="BX390" s="7"/>
    </row>
    <row r="391" spans="1:76">
      <c r="A391" s="7"/>
      <c r="B391" s="7"/>
      <c r="C391" s="7"/>
      <c r="D391" s="7"/>
      <c r="E391" s="20"/>
      <c r="F391" s="7"/>
      <c r="G391" s="7"/>
      <c r="H391" s="7"/>
      <c r="I391" s="22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  <c r="BA391" s="7"/>
      <c r="BB391" s="7"/>
      <c r="BC391" s="7"/>
      <c r="BD391" s="7"/>
      <c r="BE391" s="7"/>
      <c r="BF391" s="7"/>
      <c r="BG391" s="7"/>
      <c r="BH391" s="7"/>
      <c r="BI391" s="7"/>
      <c r="BJ391" s="7"/>
      <c r="BK391" s="7"/>
      <c r="BL391" s="7"/>
      <c r="BM391" s="7"/>
      <c r="BN391" s="7"/>
      <c r="BO391" s="7"/>
      <c r="BP391" s="7"/>
      <c r="BQ391" s="7"/>
      <c r="BR391" s="7"/>
      <c r="BS391" s="7"/>
      <c r="BT391" s="7"/>
      <c r="BU391" s="7"/>
      <c r="BV391" s="7"/>
      <c r="BW391" s="7"/>
      <c r="BX391" s="7"/>
    </row>
    <row r="392" spans="1:76">
      <c r="A392" s="7"/>
      <c r="B392" s="7"/>
      <c r="C392" s="7"/>
      <c r="D392" s="7"/>
      <c r="E392" s="20"/>
      <c r="F392" s="7"/>
      <c r="G392" s="7"/>
      <c r="H392" s="7"/>
      <c r="I392" s="22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  <c r="BA392" s="7"/>
      <c r="BB392" s="7"/>
      <c r="BC392" s="7"/>
      <c r="BD392" s="7"/>
      <c r="BE392" s="7"/>
      <c r="BF392" s="7"/>
      <c r="BG392" s="7"/>
      <c r="BH392" s="7"/>
      <c r="BI392" s="7"/>
      <c r="BJ392" s="7"/>
      <c r="BK392" s="7"/>
      <c r="BL392" s="7"/>
      <c r="BM392" s="7"/>
      <c r="BN392" s="7"/>
      <c r="BO392" s="7"/>
      <c r="BP392" s="7"/>
      <c r="BQ392" s="7"/>
      <c r="BR392" s="7"/>
      <c r="BS392" s="7"/>
      <c r="BT392" s="7"/>
      <c r="BU392" s="7"/>
      <c r="BV392" s="7"/>
      <c r="BW392" s="7"/>
      <c r="BX392" s="7"/>
    </row>
    <row r="393" spans="1:76">
      <c r="A393" s="7"/>
      <c r="B393" s="7"/>
      <c r="C393" s="7"/>
      <c r="D393" s="7"/>
      <c r="E393" s="20"/>
      <c r="F393" s="7"/>
      <c r="G393" s="7"/>
      <c r="H393" s="7"/>
      <c r="I393" s="22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  <c r="BA393" s="7"/>
      <c r="BB393" s="7"/>
      <c r="BC393" s="7"/>
      <c r="BD393" s="7"/>
      <c r="BE393" s="7"/>
      <c r="BF393" s="7"/>
      <c r="BG393" s="7"/>
      <c r="BH393" s="7"/>
      <c r="BI393" s="7"/>
      <c r="BJ393" s="7"/>
      <c r="BK393" s="7"/>
      <c r="BL393" s="7"/>
      <c r="BM393" s="7"/>
      <c r="BN393" s="7"/>
      <c r="BO393" s="7"/>
      <c r="BP393" s="7"/>
      <c r="BQ393" s="7"/>
      <c r="BR393" s="7"/>
      <c r="BS393" s="7"/>
      <c r="BT393" s="7"/>
      <c r="BU393" s="7"/>
      <c r="BV393" s="7"/>
      <c r="BW393" s="7"/>
      <c r="BX393" s="7"/>
    </row>
    <row r="394" spans="1:76">
      <c r="A394" s="7"/>
      <c r="B394" s="7"/>
      <c r="C394" s="7"/>
      <c r="D394" s="7"/>
      <c r="E394" s="20"/>
      <c r="F394" s="7"/>
      <c r="G394" s="7"/>
      <c r="H394" s="7"/>
      <c r="I394" s="22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  <c r="BA394" s="7"/>
      <c r="BB394" s="7"/>
      <c r="BC394" s="7"/>
      <c r="BD394" s="7"/>
      <c r="BE394" s="7"/>
      <c r="BF394" s="7"/>
      <c r="BG394" s="7"/>
      <c r="BH394" s="7"/>
      <c r="BI394" s="7"/>
      <c r="BJ394" s="7"/>
      <c r="BK394" s="7"/>
      <c r="BL394" s="7"/>
      <c r="BM394" s="7"/>
      <c r="BN394" s="7"/>
      <c r="BO394" s="7"/>
      <c r="BP394" s="7"/>
      <c r="BQ394" s="7"/>
      <c r="BR394" s="7"/>
      <c r="BS394" s="7"/>
      <c r="BT394" s="7"/>
      <c r="BU394" s="7"/>
      <c r="BV394" s="7"/>
      <c r="BW394" s="7"/>
      <c r="BX394" s="7"/>
    </row>
    <row r="395" spans="1:76">
      <c r="A395" s="7"/>
      <c r="B395" s="7"/>
      <c r="C395" s="7"/>
      <c r="D395" s="7"/>
      <c r="E395" s="20"/>
      <c r="F395" s="7"/>
      <c r="G395" s="7"/>
      <c r="H395" s="7"/>
      <c r="I395" s="22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  <c r="BA395" s="7"/>
      <c r="BB395" s="7"/>
      <c r="BC395" s="7"/>
      <c r="BD395" s="7"/>
      <c r="BE395" s="7"/>
      <c r="BF395" s="7"/>
      <c r="BG395" s="7"/>
      <c r="BH395" s="7"/>
      <c r="BI395" s="7"/>
      <c r="BJ395" s="7"/>
      <c r="BK395" s="7"/>
      <c r="BL395" s="7"/>
      <c r="BM395" s="7"/>
      <c r="BN395" s="7"/>
      <c r="BO395" s="7"/>
      <c r="BP395" s="7"/>
      <c r="BQ395" s="7"/>
      <c r="BR395" s="7"/>
      <c r="BS395" s="7"/>
      <c r="BT395" s="7"/>
      <c r="BU395" s="7"/>
      <c r="BV395" s="7"/>
      <c r="BW395" s="7"/>
      <c r="BX395" s="7"/>
    </row>
    <row r="396" spans="1:76">
      <c r="A396" s="7"/>
      <c r="B396" s="7"/>
      <c r="C396" s="7"/>
      <c r="D396" s="7"/>
      <c r="E396" s="20"/>
      <c r="F396" s="7"/>
      <c r="G396" s="7"/>
      <c r="H396" s="7"/>
      <c r="I396" s="22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  <c r="BA396" s="7"/>
      <c r="BB396" s="7"/>
      <c r="BC396" s="7"/>
      <c r="BD396" s="7"/>
      <c r="BE396" s="7"/>
      <c r="BF396" s="7"/>
      <c r="BG396" s="7"/>
      <c r="BH396" s="7"/>
      <c r="BI396" s="7"/>
      <c r="BJ396" s="7"/>
      <c r="BK396" s="7"/>
      <c r="BL396" s="7"/>
      <c r="BM396" s="7"/>
      <c r="BN396" s="7"/>
      <c r="BO396" s="7"/>
      <c r="BP396" s="7"/>
      <c r="BQ396" s="7"/>
      <c r="BR396" s="7"/>
      <c r="BS396" s="7"/>
      <c r="BT396" s="7"/>
      <c r="BU396" s="7"/>
      <c r="BV396" s="7"/>
      <c r="BW396" s="7"/>
      <c r="BX396" s="7"/>
    </row>
    <row r="397" spans="1:76">
      <c r="A397" s="7"/>
      <c r="B397" s="7"/>
      <c r="C397" s="7"/>
      <c r="D397" s="7"/>
      <c r="E397" s="20"/>
      <c r="F397" s="7"/>
      <c r="G397" s="7"/>
      <c r="H397" s="7"/>
      <c r="I397" s="22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  <c r="BA397" s="7"/>
      <c r="BB397" s="7"/>
      <c r="BC397" s="7"/>
      <c r="BD397" s="7"/>
      <c r="BE397" s="7"/>
      <c r="BF397" s="7"/>
      <c r="BG397" s="7"/>
      <c r="BH397" s="7"/>
      <c r="BI397" s="7"/>
      <c r="BJ397" s="7"/>
      <c r="BK397" s="7"/>
      <c r="BL397" s="7"/>
      <c r="BM397" s="7"/>
      <c r="BN397" s="7"/>
      <c r="BO397" s="7"/>
      <c r="BP397" s="7"/>
      <c r="BQ397" s="7"/>
      <c r="BR397" s="7"/>
      <c r="BS397" s="7"/>
      <c r="BT397" s="7"/>
      <c r="BU397" s="7"/>
      <c r="BV397" s="7"/>
      <c r="BW397" s="7"/>
      <c r="BX397" s="7"/>
    </row>
    <row r="398" spans="1:76">
      <c r="A398" s="7"/>
      <c r="B398" s="7"/>
      <c r="C398" s="7"/>
      <c r="D398" s="7"/>
      <c r="E398" s="20"/>
      <c r="F398" s="7"/>
      <c r="G398" s="7"/>
      <c r="H398" s="7"/>
      <c r="I398" s="22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  <c r="BA398" s="7"/>
      <c r="BB398" s="7"/>
      <c r="BC398" s="7"/>
      <c r="BD398" s="7"/>
      <c r="BE398" s="7"/>
      <c r="BF398" s="7"/>
      <c r="BG398" s="7"/>
      <c r="BH398" s="7"/>
      <c r="BI398" s="7"/>
      <c r="BJ398" s="7"/>
      <c r="BK398" s="7"/>
      <c r="BL398" s="7"/>
      <c r="BM398" s="7"/>
      <c r="BN398" s="7"/>
      <c r="BO398" s="7"/>
      <c r="BP398" s="7"/>
      <c r="BQ398" s="7"/>
      <c r="BR398" s="7"/>
      <c r="BS398" s="7"/>
      <c r="BT398" s="7"/>
      <c r="BU398" s="7"/>
      <c r="BV398" s="7"/>
      <c r="BW398" s="7"/>
      <c r="BX398" s="7"/>
    </row>
    <row r="399" spans="1:76">
      <c r="A399" s="7"/>
      <c r="B399" s="7"/>
      <c r="C399" s="7"/>
      <c r="D399" s="7"/>
      <c r="E399" s="20"/>
      <c r="F399" s="7"/>
      <c r="G399" s="7"/>
      <c r="H399" s="7"/>
      <c r="I399" s="22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  <c r="BA399" s="7"/>
      <c r="BB399" s="7"/>
      <c r="BC399" s="7"/>
      <c r="BD399" s="7"/>
      <c r="BE399" s="7"/>
      <c r="BF399" s="7"/>
      <c r="BG399" s="7"/>
      <c r="BH399" s="7"/>
      <c r="BI399" s="7"/>
      <c r="BJ399" s="7"/>
      <c r="BK399" s="7"/>
      <c r="BL399" s="7"/>
      <c r="BM399" s="7"/>
      <c r="BN399" s="7"/>
      <c r="BO399" s="7"/>
      <c r="BP399" s="7"/>
      <c r="BQ399" s="7"/>
      <c r="BR399" s="7"/>
      <c r="BS399" s="7"/>
      <c r="BT399" s="7"/>
      <c r="BU399" s="7"/>
      <c r="BV399" s="7"/>
      <c r="BW399" s="7"/>
      <c r="BX399" s="7"/>
    </row>
  </sheetData>
  <sheetProtection password="DC1D" sheet="1" objects="1" scenarios="1" selectLockedCells="1"/>
  <mergeCells count="2">
    <mergeCell ref="G3:H3"/>
    <mergeCell ref="G2:H2"/>
  </mergeCells>
  <phoneticPr fontId="0" type="noConversion"/>
  <pageMargins left="0.59055118110236227" right="0.59055118110236227" top="0.59055118110236227" bottom="0.78740157480314965" header="0.51181102362204722" footer="0.51181102362204722"/>
  <pageSetup paperSize="9" scale="80" orientation="landscape" horizontalDpi="4294967294" r:id="rId1"/>
  <headerFooter alignWithMargins="0"/>
  <drawing r:id="rId2"/>
  <legacyDrawing r:id="rId3"/>
  <oleObjects>
    <oleObject progId="Photoshop.Image.6" shapeId="1060" r:id="rId4"/>
  </oleObjects>
  <controls>
    <control shapeId="1115" r:id="rId5" name="ComboBox39"/>
    <control shapeId="1113" r:id="rId6" name="ComboBox38"/>
    <control shapeId="1112" r:id="rId7" name="ComboBox37"/>
    <control shapeId="1111" r:id="rId8" name="ComboBox36"/>
    <control shapeId="1110" r:id="rId9" name="ComboBox35"/>
    <control shapeId="1109" r:id="rId10" name="ComboBox34"/>
    <control shapeId="1108" r:id="rId11" name="ComboBox33"/>
    <control shapeId="1107" r:id="rId12" name="ComboBox32"/>
    <control shapeId="1106" r:id="rId13" name="ComboBox31"/>
    <control shapeId="1105" r:id="rId14" name="ComboBox30"/>
    <control shapeId="1104" r:id="rId15" name="ComboBox29"/>
    <control shapeId="1103" r:id="rId16" name="ComboBox28"/>
    <control shapeId="1102" r:id="rId17" name="ComboBox27"/>
    <control shapeId="1101" r:id="rId18" name="ComboBox26"/>
    <control shapeId="1100" r:id="rId19" name="ComboBox25"/>
    <control shapeId="1099" r:id="rId20" name="ComboBox24"/>
    <control shapeId="1096" r:id="rId21" name="ComboBox23"/>
    <control shapeId="1095" r:id="rId22" name="ComboBox22"/>
    <control shapeId="1094" r:id="rId23" name="ComboBox21"/>
    <control shapeId="1093" r:id="rId24" name="ComboBox20"/>
    <control shapeId="1092" r:id="rId25" name="ComboBox19"/>
    <control shapeId="1091" r:id="rId26" name="ComboBox18"/>
    <control shapeId="1090" r:id="rId27" name="ComboBox17"/>
    <control shapeId="1089" r:id="rId28" name="ComboBox16"/>
    <control shapeId="1088" r:id="rId29" name="ComboBox15"/>
    <control shapeId="1087" r:id="rId30" name="ComboBox14"/>
    <control shapeId="1086" r:id="rId31" name="ComboBox13"/>
    <control shapeId="1085" r:id="rId32" name="ComboBox1"/>
    <control shapeId="1083" r:id="rId33" name="SpinButton1"/>
    <control shapeId="1082" r:id="rId34" name="ComboBox12"/>
    <control shapeId="1081" r:id="rId35" name="ComboBox11"/>
    <control shapeId="1080" r:id="rId36" name="ComboBox10"/>
    <control shapeId="1079" r:id="rId37" name="ComboBox9"/>
    <control shapeId="1078" r:id="rId38" name="ComboBox8"/>
    <control shapeId="1077" r:id="rId39" name="ComboBox7"/>
    <control shapeId="1076" r:id="rId40" name="ComboBox6"/>
    <control shapeId="1075" r:id="rId41" name="ComboBox5"/>
    <control shapeId="1074" r:id="rId42" name="ComboBox4"/>
    <control shapeId="1073" r:id="rId43" name="ComboBox3"/>
    <control shapeId="1072" r:id="rId44" name="ComboBox2"/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Pointer</vt:lpstr>
      <vt:lpstr>Pointer!Afdrukbereik</vt:lpstr>
    </vt:vector>
  </TitlesOfParts>
  <Company>KO-sound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Kuipers</dc:creator>
  <cp:lastModifiedBy>van der Laan</cp:lastModifiedBy>
  <cp:lastPrinted>2005-09-02T09:51:36Z</cp:lastPrinted>
  <dcterms:created xsi:type="dcterms:W3CDTF">2004-01-15T15:24:21Z</dcterms:created>
  <dcterms:modified xsi:type="dcterms:W3CDTF">2013-02-03T14:36:34Z</dcterms:modified>
</cp:coreProperties>
</file>